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TreesVegPlots" sheetId="5" r:id="rId1"/>
    <sheet name="PalmsVegPlots" sheetId="6" r:id="rId2"/>
    <sheet name="FeedingTrees" sheetId="7" r:id="rId3"/>
    <sheet name="Preference Chesson" sheetId="1" r:id="rId4"/>
    <sheet name="IndexT" sheetId="3" r:id="rId5"/>
    <sheet name="Index P" sheetId="4" r:id="rId6"/>
    <sheet name="MAE-Permits" sheetId="8" r:id="rId7"/>
  </sheets>
  <definedNames>
    <definedName name="_xlnm._FilterDatabase" localSheetId="4" hidden="1">IndexT!$A$1:$C$267</definedName>
    <definedName name="_xlnm._FilterDatabase" localSheetId="3" hidden="1">'Preference Chesson'!$A$1:$H$58</definedName>
  </definedNames>
  <calcPr calcId="144525"/>
</workbook>
</file>

<file path=xl/calcChain.xml><?xml version="1.0" encoding="utf-8"?>
<calcChain xmlns="http://schemas.openxmlformats.org/spreadsheetml/2006/main">
  <c r="B13" i="4" l="1"/>
  <c r="E13" i="4" s="1"/>
  <c r="C12" i="4"/>
  <c r="B12" i="4"/>
  <c r="E12" i="4" s="1"/>
  <c r="B11" i="4"/>
  <c r="E11" i="4" s="1"/>
  <c r="B10" i="4"/>
  <c r="E10" i="4" s="1"/>
  <c r="E9" i="4"/>
  <c r="C9" i="4"/>
  <c r="B9" i="4"/>
  <c r="C8" i="4"/>
  <c r="B8" i="4"/>
  <c r="E8" i="4" s="1"/>
  <c r="B7" i="4"/>
  <c r="E7" i="4" s="1"/>
  <c r="E6" i="4"/>
  <c r="C6" i="4"/>
  <c r="B6" i="4"/>
  <c r="C5" i="4"/>
  <c r="B5" i="4"/>
  <c r="E5" i="4" s="1"/>
  <c r="C4" i="4"/>
  <c r="B4" i="4"/>
  <c r="E4" i="4" s="1"/>
  <c r="C3" i="4"/>
  <c r="B3" i="4"/>
  <c r="E3" i="4" s="1"/>
  <c r="E2" i="4"/>
  <c r="C2" i="4"/>
  <c r="B2" i="4"/>
  <c r="H245" i="7" l="1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1" i="7"/>
  <c r="H90" i="7"/>
  <c r="H89" i="7"/>
  <c r="H88" i="7"/>
  <c r="H87" i="7"/>
  <c r="H86" i="7"/>
  <c r="H85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O15" i="7"/>
  <c r="H15" i="7"/>
  <c r="H14" i="7"/>
  <c r="H13" i="7"/>
  <c r="H12" i="7"/>
  <c r="H11" i="7"/>
  <c r="H10" i="7"/>
  <c r="H9" i="7"/>
  <c r="H8" i="7"/>
  <c r="H7" i="7"/>
  <c r="H6" i="7"/>
  <c r="H4" i="7"/>
  <c r="H3" i="7"/>
  <c r="H2" i="7"/>
  <c r="H488" i="5"/>
  <c r="I488" i="5" s="1"/>
  <c r="J488" i="5" s="1"/>
  <c r="I487" i="5"/>
  <c r="J487" i="5" s="1"/>
  <c r="H487" i="5"/>
  <c r="H486" i="5"/>
  <c r="I486" i="5" s="1"/>
  <c r="J486" i="5" s="1"/>
  <c r="I485" i="5"/>
  <c r="J485" i="5" s="1"/>
  <c r="H485" i="5"/>
  <c r="H484" i="5"/>
  <c r="I484" i="5" s="1"/>
  <c r="J484" i="5" s="1"/>
  <c r="I483" i="5"/>
  <c r="J483" i="5" s="1"/>
  <c r="H483" i="5"/>
  <c r="H482" i="5"/>
  <c r="I482" i="5" s="1"/>
  <c r="J482" i="5" s="1"/>
  <c r="I481" i="5"/>
  <c r="J481" i="5" s="1"/>
  <c r="H481" i="5"/>
  <c r="H480" i="5"/>
  <c r="I480" i="5" s="1"/>
  <c r="J480" i="5" s="1"/>
  <c r="I479" i="5"/>
  <c r="J479" i="5" s="1"/>
  <c r="H479" i="5"/>
  <c r="H478" i="5"/>
  <c r="I478" i="5" s="1"/>
  <c r="J478" i="5" s="1"/>
  <c r="I477" i="5"/>
  <c r="J477" i="5" s="1"/>
  <c r="H477" i="5"/>
  <c r="H476" i="5"/>
  <c r="I476" i="5" s="1"/>
  <c r="J476" i="5" s="1"/>
  <c r="I475" i="5"/>
  <c r="J475" i="5" s="1"/>
  <c r="H475" i="5"/>
  <c r="H474" i="5"/>
  <c r="I474" i="5" s="1"/>
  <c r="J474" i="5" s="1"/>
  <c r="I473" i="5"/>
  <c r="J473" i="5" s="1"/>
  <c r="H473" i="5"/>
  <c r="H472" i="5"/>
  <c r="I472" i="5" s="1"/>
  <c r="J472" i="5" s="1"/>
  <c r="I471" i="5"/>
  <c r="J471" i="5" s="1"/>
  <c r="H471" i="5"/>
  <c r="H470" i="5"/>
  <c r="I470" i="5" s="1"/>
  <c r="J470" i="5" s="1"/>
  <c r="I469" i="5"/>
  <c r="J469" i="5" s="1"/>
  <c r="H469" i="5"/>
  <c r="H468" i="5"/>
  <c r="I468" i="5" s="1"/>
  <c r="J468" i="5" s="1"/>
  <c r="I467" i="5"/>
  <c r="J467" i="5" s="1"/>
  <c r="H467" i="5"/>
  <c r="H466" i="5"/>
  <c r="I466" i="5" s="1"/>
  <c r="J466" i="5" s="1"/>
  <c r="I465" i="5"/>
  <c r="J465" i="5" s="1"/>
  <c r="H465" i="5"/>
  <c r="H464" i="5"/>
  <c r="I464" i="5" s="1"/>
  <c r="J464" i="5" s="1"/>
  <c r="I463" i="5"/>
  <c r="J463" i="5" s="1"/>
  <c r="H463" i="5"/>
  <c r="H462" i="5"/>
  <c r="I462" i="5" s="1"/>
  <c r="J462" i="5" s="1"/>
  <c r="I461" i="5"/>
  <c r="J461" i="5" s="1"/>
  <c r="H461" i="5"/>
  <c r="H460" i="5"/>
  <c r="I460" i="5" s="1"/>
  <c r="J460" i="5" s="1"/>
  <c r="I459" i="5"/>
  <c r="J459" i="5" s="1"/>
  <c r="H459" i="5"/>
  <c r="H458" i="5"/>
  <c r="I458" i="5" s="1"/>
  <c r="J458" i="5" s="1"/>
  <c r="I457" i="5"/>
  <c r="J457" i="5" s="1"/>
  <c r="H457" i="5"/>
  <c r="H456" i="5"/>
  <c r="I456" i="5" s="1"/>
  <c r="J456" i="5" s="1"/>
  <c r="I455" i="5"/>
  <c r="J455" i="5" s="1"/>
  <c r="H455" i="5"/>
  <c r="H454" i="5"/>
  <c r="I454" i="5" s="1"/>
  <c r="J454" i="5" s="1"/>
  <c r="I453" i="5"/>
  <c r="J453" i="5" s="1"/>
  <c r="H453" i="5"/>
  <c r="H452" i="5"/>
  <c r="I452" i="5" s="1"/>
  <c r="J452" i="5" s="1"/>
  <c r="I451" i="5"/>
  <c r="J451" i="5" s="1"/>
  <c r="H451" i="5"/>
  <c r="H450" i="5"/>
  <c r="I450" i="5" s="1"/>
  <c r="J450" i="5" s="1"/>
  <c r="I449" i="5"/>
  <c r="J449" i="5" s="1"/>
  <c r="H449" i="5"/>
  <c r="H448" i="5"/>
  <c r="I448" i="5" s="1"/>
  <c r="J448" i="5" s="1"/>
  <c r="I447" i="5"/>
  <c r="J447" i="5" s="1"/>
  <c r="H447" i="5"/>
  <c r="H446" i="5"/>
  <c r="I446" i="5" s="1"/>
  <c r="J446" i="5" s="1"/>
  <c r="I445" i="5"/>
  <c r="J445" i="5" s="1"/>
  <c r="H445" i="5"/>
  <c r="H444" i="5"/>
  <c r="I444" i="5" s="1"/>
  <c r="J444" i="5" s="1"/>
  <c r="I443" i="5"/>
  <c r="J443" i="5" s="1"/>
  <c r="H443" i="5"/>
  <c r="H442" i="5"/>
  <c r="I442" i="5" s="1"/>
  <c r="J442" i="5" s="1"/>
  <c r="I441" i="5"/>
  <c r="J441" i="5" s="1"/>
  <c r="H441" i="5"/>
  <c r="H440" i="5"/>
  <c r="I440" i="5" s="1"/>
  <c r="J440" i="5" s="1"/>
  <c r="I439" i="5"/>
  <c r="J439" i="5" s="1"/>
  <c r="H439" i="5"/>
  <c r="H438" i="5"/>
  <c r="I438" i="5" s="1"/>
  <c r="J438" i="5" s="1"/>
  <c r="I437" i="5"/>
  <c r="J437" i="5" s="1"/>
  <c r="H437" i="5"/>
  <c r="H436" i="5"/>
  <c r="I436" i="5" s="1"/>
  <c r="J436" i="5" s="1"/>
  <c r="I435" i="5"/>
  <c r="J435" i="5" s="1"/>
  <c r="H435" i="5"/>
  <c r="H434" i="5"/>
  <c r="I434" i="5" s="1"/>
  <c r="J434" i="5" s="1"/>
  <c r="I433" i="5"/>
  <c r="J433" i="5" s="1"/>
  <c r="H433" i="5"/>
  <c r="H432" i="5"/>
  <c r="I432" i="5" s="1"/>
  <c r="J432" i="5" s="1"/>
  <c r="I431" i="5"/>
  <c r="J431" i="5" s="1"/>
  <c r="H431" i="5"/>
  <c r="H430" i="5"/>
  <c r="I430" i="5" s="1"/>
  <c r="J430" i="5" s="1"/>
  <c r="I429" i="5"/>
  <c r="J429" i="5" s="1"/>
  <c r="H429" i="5"/>
  <c r="H428" i="5"/>
  <c r="I428" i="5" s="1"/>
  <c r="J428" i="5" s="1"/>
  <c r="I427" i="5"/>
  <c r="J427" i="5" s="1"/>
  <c r="H427" i="5"/>
  <c r="H426" i="5"/>
  <c r="I426" i="5" s="1"/>
  <c r="J426" i="5" s="1"/>
  <c r="I425" i="5"/>
  <c r="J425" i="5" s="1"/>
  <c r="H425" i="5"/>
  <c r="H424" i="5"/>
  <c r="I424" i="5" s="1"/>
  <c r="J424" i="5" s="1"/>
  <c r="I423" i="5"/>
  <c r="J423" i="5" s="1"/>
  <c r="H423" i="5"/>
  <c r="H422" i="5"/>
  <c r="I422" i="5" s="1"/>
  <c r="J422" i="5" s="1"/>
  <c r="I421" i="5"/>
  <c r="J421" i="5" s="1"/>
  <c r="H421" i="5"/>
  <c r="H420" i="5"/>
  <c r="I420" i="5" s="1"/>
  <c r="J420" i="5" s="1"/>
  <c r="I419" i="5"/>
  <c r="J419" i="5" s="1"/>
  <c r="H419" i="5"/>
  <c r="H418" i="5"/>
  <c r="I418" i="5" s="1"/>
  <c r="J418" i="5" s="1"/>
  <c r="I417" i="5"/>
  <c r="J417" i="5" s="1"/>
  <c r="H417" i="5"/>
  <c r="H416" i="5"/>
  <c r="I416" i="5" s="1"/>
  <c r="J416" i="5" s="1"/>
  <c r="I415" i="5"/>
  <c r="J415" i="5" s="1"/>
  <c r="H415" i="5"/>
  <c r="H414" i="5"/>
  <c r="I414" i="5" s="1"/>
  <c r="J414" i="5" s="1"/>
  <c r="I413" i="5"/>
  <c r="J413" i="5" s="1"/>
  <c r="H413" i="5"/>
  <c r="H412" i="5"/>
  <c r="I412" i="5" s="1"/>
  <c r="J412" i="5" s="1"/>
  <c r="I411" i="5"/>
  <c r="J411" i="5" s="1"/>
  <c r="H411" i="5"/>
  <c r="H410" i="5"/>
  <c r="I410" i="5" s="1"/>
  <c r="J410" i="5" s="1"/>
  <c r="I409" i="5"/>
  <c r="J409" i="5" s="1"/>
  <c r="H409" i="5"/>
  <c r="H408" i="5"/>
  <c r="I408" i="5" s="1"/>
  <c r="J408" i="5" s="1"/>
  <c r="I407" i="5"/>
  <c r="J407" i="5" s="1"/>
  <c r="H407" i="5"/>
  <c r="H406" i="5"/>
  <c r="I406" i="5" s="1"/>
  <c r="J406" i="5" s="1"/>
  <c r="I405" i="5"/>
  <c r="J405" i="5" s="1"/>
  <c r="H405" i="5"/>
  <c r="H404" i="5"/>
  <c r="I404" i="5" s="1"/>
  <c r="J404" i="5" s="1"/>
  <c r="I403" i="5"/>
  <c r="J403" i="5" s="1"/>
  <c r="H403" i="5"/>
  <c r="H402" i="5"/>
  <c r="I402" i="5" s="1"/>
  <c r="J402" i="5" s="1"/>
  <c r="I401" i="5"/>
  <c r="J401" i="5" s="1"/>
  <c r="H401" i="5"/>
  <c r="H400" i="5"/>
  <c r="I400" i="5" s="1"/>
  <c r="J400" i="5" s="1"/>
  <c r="I399" i="5"/>
  <c r="J399" i="5" s="1"/>
  <c r="H399" i="5"/>
  <c r="H398" i="5"/>
  <c r="I398" i="5" s="1"/>
  <c r="J398" i="5" s="1"/>
  <c r="I397" i="5"/>
  <c r="J397" i="5" s="1"/>
  <c r="H397" i="5"/>
  <c r="H396" i="5"/>
  <c r="I396" i="5" s="1"/>
  <c r="J396" i="5" s="1"/>
  <c r="H395" i="5"/>
  <c r="I395" i="5" s="1"/>
  <c r="J395" i="5" s="1"/>
  <c r="H394" i="5"/>
  <c r="I394" i="5" s="1"/>
  <c r="J394" i="5" s="1"/>
  <c r="I393" i="5"/>
  <c r="J393" i="5" s="1"/>
  <c r="H393" i="5"/>
  <c r="H392" i="5"/>
  <c r="I392" i="5" s="1"/>
  <c r="J392" i="5" s="1"/>
  <c r="H391" i="5"/>
  <c r="I391" i="5" s="1"/>
  <c r="J391" i="5" s="1"/>
  <c r="H390" i="5"/>
  <c r="I390" i="5" s="1"/>
  <c r="J390" i="5" s="1"/>
  <c r="I389" i="5"/>
  <c r="J389" i="5" s="1"/>
  <c r="H389" i="5"/>
  <c r="H388" i="5"/>
  <c r="I388" i="5" s="1"/>
  <c r="J388" i="5" s="1"/>
  <c r="H387" i="5"/>
  <c r="I387" i="5" s="1"/>
  <c r="J387" i="5" s="1"/>
  <c r="H386" i="5"/>
  <c r="I386" i="5" s="1"/>
  <c r="J386" i="5" s="1"/>
  <c r="I385" i="5"/>
  <c r="J385" i="5" s="1"/>
  <c r="H385" i="5"/>
  <c r="H384" i="5"/>
  <c r="I384" i="5" s="1"/>
  <c r="J384" i="5" s="1"/>
  <c r="H383" i="5"/>
  <c r="I383" i="5" s="1"/>
  <c r="J383" i="5" s="1"/>
  <c r="H382" i="5"/>
  <c r="I382" i="5" s="1"/>
  <c r="J382" i="5" s="1"/>
  <c r="I381" i="5"/>
  <c r="J381" i="5" s="1"/>
  <c r="H381" i="5"/>
  <c r="H380" i="5"/>
  <c r="I380" i="5" s="1"/>
  <c r="J380" i="5" s="1"/>
  <c r="H379" i="5"/>
  <c r="I379" i="5" s="1"/>
  <c r="J379" i="5" s="1"/>
  <c r="H378" i="5"/>
  <c r="I378" i="5" s="1"/>
  <c r="J378" i="5" s="1"/>
  <c r="I377" i="5"/>
  <c r="J377" i="5" s="1"/>
  <c r="H377" i="5"/>
  <c r="H376" i="5"/>
  <c r="I376" i="5" s="1"/>
  <c r="J376" i="5" s="1"/>
  <c r="I375" i="5"/>
  <c r="J375" i="5" s="1"/>
  <c r="H375" i="5"/>
  <c r="H374" i="5"/>
  <c r="I374" i="5" s="1"/>
  <c r="J374" i="5" s="1"/>
  <c r="I373" i="5"/>
  <c r="J373" i="5" s="1"/>
  <c r="H373" i="5"/>
  <c r="H372" i="5"/>
  <c r="I372" i="5" s="1"/>
  <c r="J372" i="5" s="1"/>
  <c r="I371" i="5"/>
  <c r="J371" i="5" s="1"/>
  <c r="H371" i="5"/>
  <c r="H370" i="5"/>
  <c r="I370" i="5" s="1"/>
  <c r="J370" i="5" s="1"/>
  <c r="I369" i="5"/>
  <c r="J369" i="5" s="1"/>
  <c r="H369" i="5"/>
  <c r="H368" i="5"/>
  <c r="I368" i="5" s="1"/>
  <c r="J368" i="5" s="1"/>
  <c r="I367" i="5"/>
  <c r="J367" i="5" s="1"/>
  <c r="H367" i="5"/>
  <c r="H366" i="5"/>
  <c r="I366" i="5" s="1"/>
  <c r="J366" i="5" s="1"/>
  <c r="I365" i="5"/>
  <c r="J365" i="5" s="1"/>
  <c r="H365" i="5"/>
  <c r="H364" i="5"/>
  <c r="I364" i="5" s="1"/>
  <c r="J364" i="5" s="1"/>
  <c r="I363" i="5"/>
  <c r="J363" i="5" s="1"/>
  <c r="H363" i="5"/>
  <c r="H362" i="5"/>
  <c r="I362" i="5" s="1"/>
  <c r="J362" i="5" s="1"/>
  <c r="I361" i="5"/>
  <c r="J361" i="5" s="1"/>
  <c r="H361" i="5"/>
  <c r="H360" i="5"/>
  <c r="I360" i="5" s="1"/>
  <c r="J360" i="5" s="1"/>
  <c r="I359" i="5"/>
  <c r="J359" i="5" s="1"/>
  <c r="H359" i="5"/>
  <c r="H358" i="5"/>
  <c r="I358" i="5" s="1"/>
  <c r="J358" i="5" s="1"/>
  <c r="I357" i="5"/>
  <c r="J357" i="5" s="1"/>
  <c r="H357" i="5"/>
  <c r="H356" i="5"/>
  <c r="I356" i="5" s="1"/>
  <c r="J356" i="5" s="1"/>
  <c r="I355" i="5"/>
  <c r="J355" i="5" s="1"/>
  <c r="H355" i="5"/>
  <c r="H354" i="5"/>
  <c r="I354" i="5" s="1"/>
  <c r="J354" i="5" s="1"/>
  <c r="I353" i="5"/>
  <c r="J353" i="5" s="1"/>
  <c r="H353" i="5"/>
  <c r="H352" i="5"/>
  <c r="I352" i="5" s="1"/>
  <c r="J352" i="5" s="1"/>
  <c r="H351" i="5"/>
  <c r="I351" i="5" s="1"/>
  <c r="J351" i="5" s="1"/>
  <c r="H350" i="5"/>
  <c r="I350" i="5" s="1"/>
  <c r="J350" i="5" s="1"/>
  <c r="I349" i="5"/>
  <c r="J349" i="5" s="1"/>
  <c r="H349" i="5"/>
  <c r="H348" i="5"/>
  <c r="I348" i="5" s="1"/>
  <c r="J348" i="5" s="1"/>
  <c r="I347" i="5"/>
  <c r="J347" i="5" s="1"/>
  <c r="H347" i="5"/>
  <c r="H346" i="5"/>
  <c r="I346" i="5" s="1"/>
  <c r="J346" i="5" s="1"/>
  <c r="I345" i="5"/>
  <c r="J345" i="5" s="1"/>
  <c r="H345" i="5"/>
  <c r="H344" i="5"/>
  <c r="I344" i="5" s="1"/>
  <c r="J344" i="5" s="1"/>
  <c r="I343" i="5"/>
  <c r="J343" i="5" s="1"/>
  <c r="H343" i="5"/>
  <c r="H342" i="5"/>
  <c r="I342" i="5" s="1"/>
  <c r="J342" i="5" s="1"/>
  <c r="I341" i="5"/>
  <c r="J341" i="5" s="1"/>
  <c r="H341" i="5"/>
  <c r="H340" i="5"/>
  <c r="I340" i="5" s="1"/>
  <c r="J340" i="5" s="1"/>
  <c r="H339" i="5"/>
  <c r="I339" i="5" s="1"/>
  <c r="J339" i="5" s="1"/>
  <c r="H338" i="5"/>
  <c r="I338" i="5" s="1"/>
  <c r="J338" i="5" s="1"/>
  <c r="I337" i="5"/>
  <c r="J337" i="5" s="1"/>
  <c r="H337" i="5"/>
  <c r="H336" i="5"/>
  <c r="I336" i="5" s="1"/>
  <c r="J336" i="5" s="1"/>
  <c r="H335" i="5"/>
  <c r="I335" i="5" s="1"/>
  <c r="J335" i="5" s="1"/>
  <c r="H334" i="5"/>
  <c r="I334" i="5" s="1"/>
  <c r="J334" i="5" s="1"/>
  <c r="I333" i="5"/>
  <c r="J333" i="5" s="1"/>
  <c r="H333" i="5"/>
  <c r="H332" i="5"/>
  <c r="I332" i="5" s="1"/>
  <c r="J332" i="5" s="1"/>
  <c r="H331" i="5"/>
  <c r="I331" i="5" s="1"/>
  <c r="J331" i="5" s="1"/>
  <c r="H330" i="5"/>
  <c r="I330" i="5" s="1"/>
  <c r="J330" i="5" s="1"/>
  <c r="I329" i="5"/>
  <c r="J329" i="5" s="1"/>
  <c r="H329" i="5"/>
  <c r="H328" i="5"/>
  <c r="I328" i="5" s="1"/>
  <c r="J328" i="5" s="1"/>
  <c r="H327" i="5"/>
  <c r="I327" i="5" s="1"/>
  <c r="J327" i="5" s="1"/>
  <c r="H326" i="5"/>
  <c r="I326" i="5" s="1"/>
  <c r="J326" i="5" s="1"/>
  <c r="I325" i="5"/>
  <c r="J325" i="5" s="1"/>
  <c r="H325" i="5"/>
  <c r="H324" i="5"/>
  <c r="I324" i="5" s="1"/>
  <c r="J324" i="5" s="1"/>
  <c r="H323" i="5"/>
  <c r="I323" i="5" s="1"/>
  <c r="J323" i="5" s="1"/>
  <c r="H322" i="5"/>
  <c r="I322" i="5" s="1"/>
  <c r="J322" i="5" s="1"/>
  <c r="I321" i="5"/>
  <c r="J321" i="5" s="1"/>
  <c r="H321" i="5"/>
  <c r="H320" i="5"/>
  <c r="I320" i="5" s="1"/>
  <c r="J320" i="5" s="1"/>
  <c r="H319" i="5"/>
  <c r="I319" i="5" s="1"/>
  <c r="J319" i="5" s="1"/>
  <c r="I318" i="5"/>
  <c r="J318" i="5" s="1"/>
  <c r="H318" i="5"/>
  <c r="H317" i="5"/>
  <c r="I317" i="5" s="1"/>
  <c r="J317" i="5" s="1"/>
  <c r="I316" i="5"/>
  <c r="J316" i="5" s="1"/>
  <c r="H316" i="5"/>
  <c r="H315" i="5"/>
  <c r="I315" i="5" s="1"/>
  <c r="J315" i="5" s="1"/>
  <c r="I314" i="5"/>
  <c r="J314" i="5" s="1"/>
  <c r="H314" i="5"/>
  <c r="H313" i="5"/>
  <c r="I313" i="5" s="1"/>
  <c r="J313" i="5" s="1"/>
  <c r="I312" i="5"/>
  <c r="J312" i="5" s="1"/>
  <c r="H312" i="5"/>
  <c r="H311" i="5"/>
  <c r="I311" i="5" s="1"/>
  <c r="J311" i="5" s="1"/>
  <c r="I310" i="5"/>
  <c r="J310" i="5" s="1"/>
  <c r="H310" i="5"/>
  <c r="H309" i="5"/>
  <c r="I309" i="5" s="1"/>
  <c r="J309" i="5" s="1"/>
  <c r="I308" i="5"/>
  <c r="J308" i="5" s="1"/>
  <c r="H308" i="5"/>
  <c r="H307" i="5"/>
  <c r="I307" i="5" s="1"/>
  <c r="J307" i="5" s="1"/>
  <c r="I306" i="5"/>
  <c r="J306" i="5" s="1"/>
  <c r="H306" i="5"/>
  <c r="H305" i="5"/>
  <c r="I305" i="5" s="1"/>
  <c r="J305" i="5" s="1"/>
  <c r="I304" i="5"/>
  <c r="J304" i="5" s="1"/>
  <c r="H304" i="5"/>
  <c r="H303" i="5"/>
  <c r="I303" i="5" s="1"/>
  <c r="J303" i="5" s="1"/>
  <c r="I302" i="5"/>
  <c r="J302" i="5" s="1"/>
  <c r="H302" i="5"/>
  <c r="H301" i="5"/>
  <c r="I301" i="5" s="1"/>
  <c r="J301" i="5" s="1"/>
  <c r="I300" i="5"/>
  <c r="J300" i="5" s="1"/>
  <c r="H300" i="5"/>
  <c r="H299" i="5"/>
  <c r="I299" i="5" s="1"/>
  <c r="J299" i="5" s="1"/>
  <c r="I298" i="5"/>
  <c r="J298" i="5" s="1"/>
  <c r="H298" i="5"/>
  <c r="H297" i="5"/>
  <c r="I297" i="5" s="1"/>
  <c r="J297" i="5" s="1"/>
  <c r="I296" i="5"/>
  <c r="J296" i="5" s="1"/>
  <c r="H296" i="5"/>
  <c r="H295" i="5"/>
  <c r="I295" i="5" s="1"/>
  <c r="J295" i="5" s="1"/>
  <c r="I294" i="5"/>
  <c r="J294" i="5" s="1"/>
  <c r="H294" i="5"/>
  <c r="H293" i="5"/>
  <c r="I293" i="5" s="1"/>
  <c r="J293" i="5" s="1"/>
  <c r="I292" i="5"/>
  <c r="J292" i="5" s="1"/>
  <c r="H292" i="5"/>
  <c r="H291" i="5"/>
  <c r="I291" i="5" s="1"/>
  <c r="J291" i="5" s="1"/>
  <c r="I290" i="5"/>
  <c r="J290" i="5" s="1"/>
  <c r="H290" i="5"/>
  <c r="H289" i="5"/>
  <c r="I289" i="5" s="1"/>
  <c r="J289" i="5" s="1"/>
  <c r="I288" i="5"/>
  <c r="J288" i="5" s="1"/>
  <c r="H288" i="5"/>
  <c r="H287" i="5"/>
  <c r="I287" i="5" s="1"/>
  <c r="J287" i="5" s="1"/>
  <c r="I286" i="5"/>
  <c r="J286" i="5" s="1"/>
  <c r="H286" i="5"/>
  <c r="H285" i="5"/>
  <c r="I285" i="5" s="1"/>
  <c r="J285" i="5" s="1"/>
  <c r="I284" i="5"/>
  <c r="J284" i="5" s="1"/>
  <c r="H284" i="5"/>
  <c r="H283" i="5"/>
  <c r="I283" i="5" s="1"/>
  <c r="J283" i="5" s="1"/>
  <c r="I282" i="5"/>
  <c r="J282" i="5" s="1"/>
  <c r="H282" i="5"/>
  <c r="H281" i="5"/>
  <c r="I281" i="5" s="1"/>
  <c r="J281" i="5" s="1"/>
  <c r="I280" i="5"/>
  <c r="J280" i="5" s="1"/>
  <c r="H280" i="5"/>
  <c r="H279" i="5"/>
  <c r="I279" i="5" s="1"/>
  <c r="J279" i="5" s="1"/>
  <c r="I278" i="5"/>
  <c r="J278" i="5" s="1"/>
  <c r="H278" i="5"/>
  <c r="H277" i="5"/>
  <c r="I277" i="5" s="1"/>
  <c r="J277" i="5" s="1"/>
  <c r="I276" i="5"/>
  <c r="J276" i="5" s="1"/>
  <c r="H276" i="5"/>
  <c r="H275" i="5"/>
  <c r="I275" i="5" s="1"/>
  <c r="J275" i="5" s="1"/>
  <c r="I274" i="5"/>
  <c r="J274" i="5" s="1"/>
  <c r="H274" i="5"/>
  <c r="H273" i="5"/>
  <c r="I273" i="5" s="1"/>
  <c r="J273" i="5" s="1"/>
  <c r="I272" i="5"/>
  <c r="J272" i="5" s="1"/>
  <c r="H272" i="5"/>
  <c r="H271" i="5"/>
  <c r="I271" i="5" s="1"/>
  <c r="J271" i="5" s="1"/>
  <c r="I270" i="5"/>
  <c r="J270" i="5" s="1"/>
  <c r="H270" i="5"/>
  <c r="H269" i="5"/>
  <c r="I269" i="5" s="1"/>
  <c r="J269" i="5" s="1"/>
  <c r="I268" i="5"/>
  <c r="J268" i="5" s="1"/>
  <c r="H268" i="5"/>
  <c r="H267" i="5"/>
  <c r="I267" i="5" s="1"/>
  <c r="J267" i="5" s="1"/>
  <c r="I266" i="5"/>
  <c r="J266" i="5" s="1"/>
  <c r="H266" i="5"/>
  <c r="H265" i="5"/>
  <c r="I265" i="5" s="1"/>
  <c r="J265" i="5" s="1"/>
  <c r="I264" i="5"/>
  <c r="J264" i="5" s="1"/>
  <c r="H264" i="5"/>
  <c r="H263" i="5"/>
  <c r="I263" i="5" s="1"/>
  <c r="J263" i="5" s="1"/>
  <c r="I262" i="5"/>
  <c r="J262" i="5" s="1"/>
  <c r="H262" i="5"/>
  <c r="H261" i="5"/>
  <c r="I261" i="5" s="1"/>
  <c r="J261" i="5" s="1"/>
  <c r="I260" i="5"/>
  <c r="J260" i="5" s="1"/>
  <c r="H260" i="5"/>
  <c r="H259" i="5"/>
  <c r="I259" i="5" s="1"/>
  <c r="J259" i="5" s="1"/>
  <c r="I258" i="5"/>
  <c r="J258" i="5" s="1"/>
  <c r="H258" i="5"/>
  <c r="H257" i="5"/>
  <c r="I257" i="5" s="1"/>
  <c r="J257" i="5" s="1"/>
  <c r="I256" i="5"/>
  <c r="J256" i="5" s="1"/>
  <c r="H256" i="5"/>
  <c r="H255" i="5"/>
  <c r="I255" i="5" s="1"/>
  <c r="J255" i="5" s="1"/>
  <c r="I254" i="5"/>
  <c r="J254" i="5" s="1"/>
  <c r="H254" i="5"/>
  <c r="H253" i="5"/>
  <c r="I253" i="5" s="1"/>
  <c r="J253" i="5" s="1"/>
  <c r="I252" i="5"/>
  <c r="J252" i="5" s="1"/>
  <c r="H252" i="5"/>
  <c r="H251" i="5"/>
  <c r="I251" i="5" s="1"/>
  <c r="J251" i="5" s="1"/>
  <c r="I250" i="5"/>
  <c r="J250" i="5" s="1"/>
  <c r="H250" i="5"/>
  <c r="H249" i="5"/>
  <c r="I249" i="5" s="1"/>
  <c r="J249" i="5" s="1"/>
  <c r="I248" i="5"/>
  <c r="J248" i="5" s="1"/>
  <c r="H248" i="5"/>
  <c r="H247" i="5"/>
  <c r="I247" i="5" s="1"/>
  <c r="J247" i="5" s="1"/>
  <c r="I246" i="5"/>
  <c r="J246" i="5" s="1"/>
  <c r="H246" i="5"/>
  <c r="H245" i="5"/>
  <c r="I245" i="5" s="1"/>
  <c r="J245" i="5" s="1"/>
  <c r="I244" i="5"/>
  <c r="J244" i="5" s="1"/>
  <c r="H244" i="5"/>
  <c r="H243" i="5"/>
  <c r="I243" i="5" s="1"/>
  <c r="J243" i="5" s="1"/>
  <c r="I242" i="5"/>
  <c r="J242" i="5" s="1"/>
  <c r="H242" i="5"/>
  <c r="H241" i="5"/>
  <c r="I241" i="5" s="1"/>
  <c r="J241" i="5" s="1"/>
  <c r="I240" i="5"/>
  <c r="J240" i="5" s="1"/>
  <c r="H240" i="5"/>
  <c r="H239" i="5"/>
  <c r="I239" i="5" s="1"/>
  <c r="J239" i="5" s="1"/>
  <c r="I238" i="5"/>
  <c r="J238" i="5" s="1"/>
  <c r="H238" i="5"/>
  <c r="H237" i="5"/>
  <c r="I237" i="5" s="1"/>
  <c r="J237" i="5" s="1"/>
  <c r="I236" i="5"/>
  <c r="J236" i="5" s="1"/>
  <c r="H236" i="5"/>
  <c r="H235" i="5"/>
  <c r="I235" i="5" s="1"/>
  <c r="J235" i="5" s="1"/>
  <c r="I234" i="5"/>
  <c r="J234" i="5" s="1"/>
  <c r="H234" i="5"/>
  <c r="H233" i="5"/>
  <c r="I233" i="5" s="1"/>
  <c r="J233" i="5" s="1"/>
  <c r="I232" i="5"/>
  <c r="J232" i="5" s="1"/>
  <c r="H232" i="5"/>
  <c r="H231" i="5"/>
  <c r="I231" i="5" s="1"/>
  <c r="J231" i="5" s="1"/>
  <c r="I230" i="5"/>
  <c r="J230" i="5" s="1"/>
  <c r="H230" i="5"/>
  <c r="H229" i="5"/>
  <c r="I229" i="5" s="1"/>
  <c r="J229" i="5" s="1"/>
  <c r="I228" i="5"/>
  <c r="J228" i="5" s="1"/>
  <c r="H228" i="5"/>
  <c r="H227" i="5"/>
  <c r="I227" i="5" s="1"/>
  <c r="J227" i="5" s="1"/>
  <c r="I226" i="5"/>
  <c r="J226" i="5" s="1"/>
  <c r="H226" i="5"/>
  <c r="H225" i="5"/>
  <c r="I225" i="5" s="1"/>
  <c r="J225" i="5" s="1"/>
  <c r="I224" i="5"/>
  <c r="J224" i="5" s="1"/>
  <c r="H224" i="5"/>
  <c r="H223" i="5"/>
  <c r="I223" i="5" s="1"/>
  <c r="J223" i="5" s="1"/>
  <c r="I222" i="5"/>
  <c r="J222" i="5" s="1"/>
  <c r="H222" i="5"/>
  <c r="H221" i="5"/>
  <c r="I221" i="5" s="1"/>
  <c r="J221" i="5" s="1"/>
  <c r="I220" i="5"/>
  <c r="J220" i="5" s="1"/>
  <c r="H220" i="5"/>
  <c r="H219" i="5"/>
  <c r="I219" i="5" s="1"/>
  <c r="J219" i="5" s="1"/>
  <c r="I218" i="5"/>
  <c r="J218" i="5" s="1"/>
  <c r="H218" i="5"/>
  <c r="H217" i="5"/>
  <c r="I217" i="5" s="1"/>
  <c r="J217" i="5" s="1"/>
  <c r="I216" i="5"/>
  <c r="J216" i="5" s="1"/>
  <c r="H216" i="5"/>
  <c r="H215" i="5"/>
  <c r="I215" i="5" s="1"/>
  <c r="J215" i="5" s="1"/>
  <c r="I214" i="5"/>
  <c r="J214" i="5" s="1"/>
  <c r="H214" i="5"/>
  <c r="H213" i="5"/>
  <c r="I213" i="5" s="1"/>
  <c r="J213" i="5" s="1"/>
  <c r="I212" i="5"/>
  <c r="J212" i="5" s="1"/>
  <c r="H212" i="5"/>
  <c r="H211" i="5"/>
  <c r="I211" i="5" s="1"/>
  <c r="J211" i="5" s="1"/>
  <c r="I210" i="5"/>
  <c r="J210" i="5" s="1"/>
  <c r="H210" i="5"/>
  <c r="H209" i="5"/>
  <c r="I209" i="5" s="1"/>
  <c r="J209" i="5" s="1"/>
  <c r="I208" i="5"/>
  <c r="J208" i="5" s="1"/>
  <c r="H208" i="5"/>
  <c r="H207" i="5"/>
  <c r="I207" i="5" s="1"/>
  <c r="J207" i="5" s="1"/>
  <c r="I206" i="5"/>
  <c r="J206" i="5" s="1"/>
  <c r="H206" i="5"/>
  <c r="H205" i="5"/>
  <c r="I205" i="5" s="1"/>
  <c r="J205" i="5" s="1"/>
  <c r="I204" i="5"/>
  <c r="J204" i="5" s="1"/>
  <c r="H204" i="5"/>
  <c r="H203" i="5"/>
  <c r="I203" i="5" s="1"/>
  <c r="J203" i="5" s="1"/>
  <c r="I202" i="5"/>
  <c r="J202" i="5" s="1"/>
  <c r="H202" i="5"/>
  <c r="H201" i="5"/>
  <c r="I201" i="5" s="1"/>
  <c r="J201" i="5" s="1"/>
  <c r="I200" i="5"/>
  <c r="J200" i="5" s="1"/>
  <c r="H200" i="5"/>
  <c r="H199" i="5"/>
  <c r="I199" i="5" s="1"/>
  <c r="J199" i="5" s="1"/>
  <c r="I198" i="5"/>
  <c r="J198" i="5" s="1"/>
  <c r="H198" i="5"/>
  <c r="H197" i="5"/>
  <c r="I197" i="5" s="1"/>
  <c r="J197" i="5" s="1"/>
  <c r="I196" i="5"/>
  <c r="J196" i="5" s="1"/>
  <c r="H196" i="5"/>
  <c r="H195" i="5"/>
  <c r="I195" i="5" s="1"/>
  <c r="J195" i="5" s="1"/>
  <c r="I194" i="5"/>
  <c r="J194" i="5" s="1"/>
  <c r="H194" i="5"/>
  <c r="H193" i="5"/>
  <c r="I193" i="5" s="1"/>
  <c r="J193" i="5" s="1"/>
  <c r="I192" i="5"/>
  <c r="J192" i="5" s="1"/>
  <c r="H192" i="5"/>
  <c r="H191" i="5"/>
  <c r="I191" i="5" s="1"/>
  <c r="J191" i="5" s="1"/>
  <c r="I190" i="5"/>
  <c r="J190" i="5" s="1"/>
  <c r="H190" i="5"/>
  <c r="H189" i="5"/>
  <c r="I189" i="5" s="1"/>
  <c r="J189" i="5" s="1"/>
  <c r="I188" i="5"/>
  <c r="J188" i="5" s="1"/>
  <c r="H188" i="5"/>
  <c r="H187" i="5"/>
  <c r="I187" i="5" s="1"/>
  <c r="J187" i="5" s="1"/>
  <c r="I186" i="5"/>
  <c r="J186" i="5" s="1"/>
  <c r="H186" i="5"/>
  <c r="H185" i="5"/>
  <c r="I185" i="5" s="1"/>
  <c r="J185" i="5" s="1"/>
  <c r="I184" i="5"/>
  <c r="J184" i="5" s="1"/>
  <c r="H184" i="5"/>
  <c r="H183" i="5"/>
  <c r="I183" i="5" s="1"/>
  <c r="J183" i="5" s="1"/>
  <c r="I182" i="5"/>
  <c r="J182" i="5" s="1"/>
  <c r="H182" i="5"/>
  <c r="H181" i="5"/>
  <c r="I181" i="5" s="1"/>
  <c r="J181" i="5" s="1"/>
  <c r="I180" i="5"/>
  <c r="J180" i="5" s="1"/>
  <c r="H180" i="5"/>
  <c r="H179" i="5"/>
  <c r="I179" i="5" s="1"/>
  <c r="J179" i="5" s="1"/>
  <c r="I178" i="5"/>
  <c r="J178" i="5" s="1"/>
  <c r="H178" i="5"/>
  <c r="H177" i="5"/>
  <c r="I177" i="5" s="1"/>
  <c r="J177" i="5" s="1"/>
  <c r="I176" i="5"/>
  <c r="J176" i="5" s="1"/>
  <c r="H176" i="5"/>
  <c r="H175" i="5"/>
  <c r="I175" i="5" s="1"/>
  <c r="J175" i="5" s="1"/>
  <c r="I174" i="5"/>
  <c r="J174" i="5" s="1"/>
  <c r="H174" i="5"/>
  <c r="H173" i="5"/>
  <c r="I173" i="5" s="1"/>
  <c r="J173" i="5" s="1"/>
  <c r="I172" i="5"/>
  <c r="J172" i="5" s="1"/>
  <c r="H172" i="5"/>
  <c r="H171" i="5"/>
  <c r="I171" i="5" s="1"/>
  <c r="J171" i="5" s="1"/>
  <c r="I170" i="5"/>
  <c r="J170" i="5" s="1"/>
  <c r="H170" i="5"/>
  <c r="H169" i="5"/>
  <c r="I169" i="5" s="1"/>
  <c r="J169" i="5" s="1"/>
  <c r="I168" i="5"/>
  <c r="J168" i="5" s="1"/>
  <c r="H168" i="5"/>
  <c r="J167" i="5"/>
  <c r="H167" i="5"/>
  <c r="I167" i="5" s="1"/>
  <c r="I166" i="5"/>
  <c r="J166" i="5" s="1"/>
  <c r="H166" i="5"/>
  <c r="J165" i="5"/>
  <c r="H165" i="5"/>
  <c r="I165" i="5" s="1"/>
  <c r="I164" i="5"/>
  <c r="J164" i="5" s="1"/>
  <c r="H164" i="5"/>
  <c r="J163" i="5"/>
  <c r="H163" i="5"/>
  <c r="I163" i="5" s="1"/>
  <c r="I162" i="5"/>
  <c r="J162" i="5" s="1"/>
  <c r="H162" i="5"/>
  <c r="J161" i="5"/>
  <c r="H161" i="5"/>
  <c r="I161" i="5" s="1"/>
  <c r="I160" i="5"/>
  <c r="J160" i="5" s="1"/>
  <c r="H160" i="5"/>
  <c r="H159" i="5"/>
  <c r="I159" i="5" s="1"/>
  <c r="J159" i="5" s="1"/>
  <c r="I158" i="5"/>
  <c r="J158" i="5" s="1"/>
  <c r="H158" i="5"/>
  <c r="H157" i="5"/>
  <c r="I157" i="5" s="1"/>
  <c r="J157" i="5" s="1"/>
  <c r="I156" i="5"/>
  <c r="J156" i="5" s="1"/>
  <c r="H156" i="5"/>
  <c r="H155" i="5"/>
  <c r="I155" i="5" s="1"/>
  <c r="J155" i="5" s="1"/>
  <c r="I154" i="5"/>
  <c r="J154" i="5" s="1"/>
  <c r="H154" i="5"/>
  <c r="H153" i="5"/>
  <c r="I153" i="5" s="1"/>
  <c r="J153" i="5" s="1"/>
  <c r="I152" i="5"/>
  <c r="J152" i="5" s="1"/>
  <c r="H152" i="5"/>
  <c r="H151" i="5"/>
  <c r="I151" i="5" s="1"/>
  <c r="J151" i="5" s="1"/>
  <c r="I150" i="5"/>
  <c r="J150" i="5" s="1"/>
  <c r="H150" i="5"/>
  <c r="H149" i="5"/>
  <c r="I149" i="5" s="1"/>
  <c r="J149" i="5" s="1"/>
  <c r="I148" i="5"/>
  <c r="J148" i="5" s="1"/>
  <c r="H148" i="5"/>
  <c r="I147" i="5"/>
  <c r="J147" i="5" s="1"/>
  <c r="H147" i="5"/>
  <c r="H146" i="5"/>
  <c r="I146" i="5" s="1"/>
  <c r="J146" i="5" s="1"/>
  <c r="H145" i="5"/>
  <c r="I145" i="5" s="1"/>
  <c r="J145" i="5" s="1"/>
  <c r="J144" i="5"/>
  <c r="I144" i="5"/>
  <c r="H144" i="5"/>
  <c r="I143" i="5"/>
  <c r="J143" i="5" s="1"/>
  <c r="H143" i="5"/>
  <c r="H142" i="5"/>
  <c r="I142" i="5" s="1"/>
  <c r="J142" i="5" s="1"/>
  <c r="H141" i="5"/>
  <c r="I141" i="5" s="1"/>
  <c r="J141" i="5" s="1"/>
  <c r="J140" i="5"/>
  <c r="I140" i="5"/>
  <c r="H140" i="5"/>
  <c r="I139" i="5"/>
  <c r="J139" i="5" s="1"/>
  <c r="H139" i="5"/>
  <c r="H138" i="5"/>
  <c r="I138" i="5" s="1"/>
  <c r="J138" i="5" s="1"/>
  <c r="H137" i="5"/>
  <c r="I137" i="5" s="1"/>
  <c r="J137" i="5" s="1"/>
  <c r="J136" i="5"/>
  <c r="I136" i="5"/>
  <c r="H136" i="5"/>
  <c r="I135" i="5"/>
  <c r="J135" i="5" s="1"/>
  <c r="H135" i="5"/>
  <c r="H134" i="5"/>
  <c r="I134" i="5" s="1"/>
  <c r="J134" i="5" s="1"/>
  <c r="H133" i="5"/>
  <c r="I133" i="5" s="1"/>
  <c r="J133" i="5" s="1"/>
  <c r="J132" i="5"/>
  <c r="I132" i="5"/>
  <c r="H132" i="5"/>
  <c r="I131" i="5"/>
  <c r="J131" i="5" s="1"/>
  <c r="H131" i="5"/>
  <c r="H130" i="5"/>
  <c r="I130" i="5" s="1"/>
  <c r="J130" i="5" s="1"/>
  <c r="H129" i="5"/>
  <c r="I129" i="5" s="1"/>
  <c r="J129" i="5" s="1"/>
  <c r="J128" i="5"/>
  <c r="I128" i="5"/>
  <c r="H128" i="5"/>
  <c r="I127" i="5"/>
  <c r="J127" i="5" s="1"/>
  <c r="H127" i="5"/>
  <c r="H126" i="5"/>
  <c r="I126" i="5" s="1"/>
  <c r="J126" i="5" s="1"/>
  <c r="H125" i="5"/>
  <c r="I125" i="5" s="1"/>
  <c r="J125" i="5" s="1"/>
  <c r="J124" i="5"/>
  <c r="I124" i="5"/>
  <c r="H124" i="5"/>
  <c r="I123" i="5"/>
  <c r="J123" i="5" s="1"/>
  <c r="H123" i="5"/>
  <c r="H122" i="5"/>
  <c r="I122" i="5" s="1"/>
  <c r="J122" i="5" s="1"/>
  <c r="H121" i="5"/>
  <c r="I121" i="5" s="1"/>
  <c r="J121" i="5" s="1"/>
  <c r="J120" i="5"/>
  <c r="I120" i="5"/>
  <c r="H120" i="5"/>
  <c r="I119" i="5"/>
  <c r="J119" i="5" s="1"/>
  <c r="H119" i="5"/>
  <c r="H118" i="5"/>
  <c r="I118" i="5" s="1"/>
  <c r="J118" i="5" s="1"/>
  <c r="H117" i="5"/>
  <c r="I117" i="5" s="1"/>
  <c r="J117" i="5" s="1"/>
  <c r="J116" i="5"/>
  <c r="I116" i="5"/>
  <c r="H116" i="5"/>
  <c r="I115" i="5"/>
  <c r="J115" i="5" s="1"/>
  <c r="H115" i="5"/>
  <c r="H114" i="5"/>
  <c r="I114" i="5" s="1"/>
  <c r="J114" i="5" s="1"/>
  <c r="H113" i="5"/>
  <c r="I113" i="5" s="1"/>
  <c r="J113" i="5" s="1"/>
  <c r="J112" i="5"/>
  <c r="I112" i="5"/>
  <c r="H112" i="5"/>
  <c r="I111" i="5"/>
  <c r="J111" i="5" s="1"/>
  <c r="H111" i="5"/>
  <c r="H110" i="5"/>
  <c r="I110" i="5" s="1"/>
  <c r="J110" i="5" s="1"/>
  <c r="H109" i="5"/>
  <c r="I109" i="5" s="1"/>
  <c r="J109" i="5" s="1"/>
  <c r="J108" i="5"/>
  <c r="I108" i="5"/>
  <c r="H108" i="5"/>
  <c r="I107" i="5"/>
  <c r="J107" i="5" s="1"/>
  <c r="H107" i="5"/>
  <c r="H106" i="5"/>
  <c r="I106" i="5" s="1"/>
  <c r="J106" i="5" s="1"/>
  <c r="H105" i="5"/>
  <c r="I105" i="5" s="1"/>
  <c r="J105" i="5" s="1"/>
  <c r="J104" i="5"/>
  <c r="I104" i="5"/>
  <c r="H104" i="5"/>
  <c r="I103" i="5"/>
  <c r="J103" i="5" s="1"/>
  <c r="H103" i="5"/>
  <c r="H102" i="5"/>
  <c r="I102" i="5" s="1"/>
  <c r="J102" i="5" s="1"/>
  <c r="H101" i="5"/>
  <c r="I101" i="5" s="1"/>
  <c r="J101" i="5" s="1"/>
  <c r="J100" i="5"/>
  <c r="I100" i="5"/>
  <c r="H100" i="5"/>
  <c r="I99" i="5"/>
  <c r="J99" i="5" s="1"/>
  <c r="H99" i="5"/>
  <c r="H98" i="5"/>
  <c r="I98" i="5" s="1"/>
  <c r="J98" i="5" s="1"/>
  <c r="H97" i="5"/>
  <c r="I97" i="5" s="1"/>
  <c r="J97" i="5" s="1"/>
  <c r="J96" i="5"/>
  <c r="I96" i="5"/>
  <c r="H96" i="5"/>
  <c r="I95" i="5"/>
  <c r="J95" i="5" s="1"/>
  <c r="H95" i="5"/>
  <c r="H94" i="5"/>
  <c r="I94" i="5" s="1"/>
  <c r="J94" i="5" s="1"/>
  <c r="H93" i="5"/>
  <c r="I93" i="5" s="1"/>
  <c r="J93" i="5" s="1"/>
  <c r="J92" i="5"/>
  <c r="I92" i="5"/>
  <c r="H92" i="5"/>
  <c r="I91" i="5"/>
  <c r="J91" i="5" s="1"/>
  <c r="H91" i="5"/>
  <c r="H90" i="5"/>
  <c r="I90" i="5" s="1"/>
  <c r="J90" i="5" s="1"/>
  <c r="H89" i="5"/>
  <c r="I89" i="5" s="1"/>
  <c r="J89" i="5" s="1"/>
  <c r="J88" i="5"/>
  <c r="I88" i="5"/>
  <c r="H88" i="5"/>
  <c r="I87" i="5"/>
  <c r="J87" i="5" s="1"/>
  <c r="H87" i="5"/>
  <c r="H86" i="5"/>
  <c r="I86" i="5" s="1"/>
  <c r="J86" i="5" s="1"/>
  <c r="H85" i="5"/>
  <c r="I85" i="5" s="1"/>
  <c r="J85" i="5" s="1"/>
  <c r="J84" i="5"/>
  <c r="I84" i="5"/>
  <c r="H84" i="5"/>
  <c r="I83" i="5"/>
  <c r="J83" i="5" s="1"/>
  <c r="H83" i="5"/>
  <c r="H82" i="5"/>
  <c r="I82" i="5" s="1"/>
  <c r="J82" i="5" s="1"/>
  <c r="H81" i="5"/>
  <c r="I81" i="5" s="1"/>
  <c r="J81" i="5" s="1"/>
  <c r="J80" i="5"/>
  <c r="I80" i="5"/>
  <c r="H80" i="5"/>
  <c r="I79" i="5"/>
  <c r="J79" i="5" s="1"/>
  <c r="H79" i="5"/>
  <c r="H78" i="5"/>
  <c r="I78" i="5" s="1"/>
  <c r="J78" i="5" s="1"/>
  <c r="H77" i="5"/>
  <c r="I77" i="5" s="1"/>
  <c r="J77" i="5" s="1"/>
  <c r="J76" i="5"/>
  <c r="I76" i="5"/>
  <c r="H76" i="5"/>
  <c r="I75" i="5"/>
  <c r="J75" i="5" s="1"/>
  <c r="H75" i="5"/>
  <c r="H74" i="5"/>
  <c r="I74" i="5" s="1"/>
  <c r="J74" i="5" s="1"/>
  <c r="H73" i="5"/>
  <c r="I73" i="5" s="1"/>
  <c r="J73" i="5" s="1"/>
  <c r="J72" i="5"/>
  <c r="I72" i="5"/>
  <c r="H72" i="5"/>
  <c r="I71" i="5"/>
  <c r="J71" i="5" s="1"/>
  <c r="H71" i="5"/>
  <c r="H70" i="5"/>
  <c r="I70" i="5" s="1"/>
  <c r="J70" i="5" s="1"/>
  <c r="H69" i="5"/>
  <c r="I69" i="5" s="1"/>
  <c r="J69" i="5" s="1"/>
  <c r="J68" i="5"/>
  <c r="I68" i="5"/>
  <c r="H68" i="5"/>
  <c r="I67" i="5"/>
  <c r="J67" i="5" s="1"/>
  <c r="H67" i="5"/>
  <c r="H66" i="5"/>
  <c r="I66" i="5" s="1"/>
  <c r="J66" i="5" s="1"/>
  <c r="H65" i="5"/>
  <c r="I65" i="5" s="1"/>
  <c r="J65" i="5" s="1"/>
  <c r="J64" i="5"/>
  <c r="I64" i="5"/>
  <c r="H64" i="5"/>
  <c r="I63" i="5"/>
  <c r="J63" i="5" s="1"/>
  <c r="H63" i="5"/>
  <c r="H62" i="5"/>
  <c r="I62" i="5" s="1"/>
  <c r="J62" i="5" s="1"/>
  <c r="J61" i="5"/>
  <c r="I61" i="5"/>
  <c r="H61" i="5"/>
  <c r="J60" i="5"/>
  <c r="I60" i="5"/>
  <c r="H60" i="5"/>
  <c r="I59" i="5"/>
  <c r="J59" i="5" s="1"/>
  <c r="H59" i="5"/>
  <c r="H58" i="5"/>
  <c r="I58" i="5" s="1"/>
  <c r="J58" i="5" s="1"/>
  <c r="J57" i="5"/>
  <c r="I57" i="5"/>
  <c r="H57" i="5"/>
  <c r="J56" i="5"/>
  <c r="I56" i="5"/>
  <c r="H56" i="5"/>
  <c r="I55" i="5"/>
  <c r="J55" i="5" s="1"/>
  <c r="H55" i="5"/>
  <c r="H54" i="5"/>
  <c r="I54" i="5" s="1"/>
  <c r="J54" i="5" s="1"/>
  <c r="J53" i="5"/>
  <c r="I53" i="5"/>
  <c r="H53" i="5"/>
  <c r="J52" i="5"/>
  <c r="I52" i="5"/>
  <c r="H52" i="5"/>
  <c r="I51" i="5"/>
  <c r="J51" i="5" s="1"/>
  <c r="H51" i="5"/>
  <c r="H50" i="5"/>
  <c r="I50" i="5" s="1"/>
  <c r="J50" i="5" s="1"/>
  <c r="J49" i="5"/>
  <c r="I49" i="5"/>
  <c r="H49" i="5"/>
  <c r="J48" i="5"/>
  <c r="I48" i="5"/>
  <c r="H48" i="5"/>
  <c r="I47" i="5"/>
  <c r="J47" i="5" s="1"/>
  <c r="H47" i="5"/>
  <c r="H46" i="5"/>
  <c r="I46" i="5" s="1"/>
  <c r="J46" i="5" s="1"/>
  <c r="J45" i="5"/>
  <c r="I45" i="5"/>
  <c r="H45" i="5"/>
  <c r="J44" i="5"/>
  <c r="I44" i="5"/>
  <c r="H44" i="5"/>
  <c r="I43" i="5"/>
  <c r="J43" i="5" s="1"/>
  <c r="H43" i="5"/>
  <c r="H42" i="5"/>
  <c r="I42" i="5" s="1"/>
  <c r="J42" i="5" s="1"/>
  <c r="J41" i="5"/>
  <c r="I41" i="5"/>
  <c r="H41" i="5"/>
  <c r="J40" i="5"/>
  <c r="I40" i="5"/>
  <c r="H40" i="5"/>
  <c r="I39" i="5"/>
  <c r="J39" i="5" s="1"/>
  <c r="H39" i="5"/>
  <c r="H38" i="5"/>
  <c r="I38" i="5" s="1"/>
  <c r="J38" i="5" s="1"/>
  <c r="J37" i="5"/>
  <c r="I37" i="5"/>
  <c r="H37" i="5"/>
  <c r="J36" i="5"/>
  <c r="I36" i="5"/>
  <c r="H36" i="5"/>
  <c r="I35" i="5"/>
  <c r="J35" i="5" s="1"/>
  <c r="H35" i="5"/>
  <c r="H34" i="5"/>
  <c r="I34" i="5" s="1"/>
  <c r="J34" i="5" s="1"/>
  <c r="J33" i="5"/>
  <c r="I33" i="5"/>
  <c r="H33" i="5"/>
  <c r="J32" i="5"/>
  <c r="I32" i="5"/>
  <c r="H32" i="5"/>
  <c r="I31" i="5"/>
  <c r="J31" i="5" s="1"/>
  <c r="H31" i="5"/>
  <c r="H30" i="5"/>
  <c r="I30" i="5" s="1"/>
  <c r="J30" i="5" s="1"/>
  <c r="J29" i="5"/>
  <c r="I29" i="5"/>
  <c r="H29" i="5"/>
  <c r="J28" i="5"/>
  <c r="I28" i="5"/>
  <c r="H28" i="5"/>
  <c r="I27" i="5"/>
  <c r="J27" i="5" s="1"/>
  <c r="H27" i="5"/>
  <c r="H26" i="5"/>
  <c r="I26" i="5" s="1"/>
  <c r="J26" i="5" s="1"/>
  <c r="J25" i="5"/>
  <c r="I25" i="5"/>
  <c r="H25" i="5"/>
  <c r="J24" i="5"/>
  <c r="I24" i="5"/>
  <c r="H24" i="5"/>
  <c r="I23" i="5"/>
  <c r="J23" i="5" s="1"/>
  <c r="H23" i="5"/>
  <c r="H22" i="5"/>
  <c r="I22" i="5" s="1"/>
  <c r="J22" i="5" s="1"/>
  <c r="J21" i="5"/>
  <c r="I21" i="5"/>
  <c r="H21" i="5"/>
  <c r="J20" i="5"/>
  <c r="I20" i="5"/>
  <c r="H20" i="5"/>
  <c r="I19" i="5"/>
  <c r="J19" i="5" s="1"/>
  <c r="H19" i="5"/>
  <c r="H18" i="5"/>
  <c r="I18" i="5" s="1"/>
  <c r="J18" i="5" s="1"/>
  <c r="J17" i="5"/>
  <c r="I17" i="5"/>
  <c r="H17" i="5"/>
  <c r="J16" i="5"/>
  <c r="I16" i="5"/>
  <c r="H16" i="5"/>
  <c r="I15" i="5"/>
  <c r="J15" i="5" s="1"/>
  <c r="H15" i="5"/>
  <c r="H14" i="5"/>
  <c r="I14" i="5" s="1"/>
  <c r="J14" i="5" s="1"/>
  <c r="J13" i="5"/>
  <c r="I13" i="5"/>
  <c r="H13" i="5"/>
  <c r="J12" i="5"/>
  <c r="I12" i="5"/>
  <c r="H12" i="5"/>
  <c r="I11" i="5"/>
  <c r="J11" i="5" s="1"/>
  <c r="H11" i="5"/>
  <c r="H10" i="5"/>
  <c r="I10" i="5" s="1"/>
  <c r="J10" i="5" s="1"/>
  <c r="J9" i="5"/>
  <c r="I9" i="5"/>
  <c r="H9" i="5"/>
  <c r="J8" i="5"/>
  <c r="I8" i="5"/>
  <c r="H8" i="5"/>
  <c r="I7" i="5"/>
  <c r="J7" i="5" s="1"/>
  <c r="H7" i="5"/>
  <c r="H6" i="5"/>
  <c r="I6" i="5" s="1"/>
  <c r="J6" i="5" s="1"/>
  <c r="J5" i="5"/>
  <c r="I5" i="5"/>
  <c r="H5" i="5"/>
  <c r="J4" i="5"/>
  <c r="I4" i="5"/>
  <c r="H4" i="5"/>
  <c r="I3" i="5"/>
  <c r="J3" i="5" s="1"/>
  <c r="H3" i="5"/>
  <c r="H2" i="5"/>
  <c r="I2" i="5" s="1"/>
  <c r="J2" i="5" s="1"/>
  <c r="C267" i="3" l="1"/>
  <c r="C261" i="3"/>
  <c r="C255" i="3"/>
  <c r="C256" i="3"/>
  <c r="C257" i="3"/>
  <c r="C258" i="3"/>
  <c r="C262" i="3"/>
  <c r="C263" i="3"/>
  <c r="C264" i="3"/>
  <c r="C265" i="3"/>
  <c r="C266" i="3"/>
  <c r="C251" i="3"/>
  <c r="C252" i="3"/>
  <c r="C253" i="3"/>
  <c r="C250" i="3"/>
  <c r="C245" i="3"/>
  <c r="C246" i="3"/>
  <c r="C240" i="3"/>
  <c r="C241" i="3"/>
  <c r="C242" i="3"/>
  <c r="C243" i="3"/>
  <c r="C247" i="3"/>
  <c r="C248" i="3"/>
  <c r="C249" i="3"/>
  <c r="C244" i="3"/>
  <c r="C237" i="3"/>
  <c r="C238" i="3"/>
  <c r="C239" i="3"/>
  <c r="C234" i="3"/>
  <c r="C235" i="3"/>
  <c r="C232" i="3"/>
  <c r="C233" i="3"/>
  <c r="C230" i="3"/>
  <c r="C229" i="3"/>
  <c r="C225" i="3"/>
  <c r="C216" i="3"/>
  <c r="C217" i="3"/>
  <c r="C218" i="3"/>
  <c r="C214" i="3"/>
  <c r="C209" i="3"/>
  <c r="C205" i="3"/>
  <c r="C206" i="3"/>
  <c r="C207" i="3"/>
  <c r="C208" i="3"/>
  <c r="C210" i="3"/>
  <c r="C211" i="3"/>
  <c r="C212" i="3"/>
  <c r="C213" i="3"/>
  <c r="C201" i="3"/>
  <c r="C202" i="3"/>
  <c r="C203" i="3"/>
  <c r="C200" i="3"/>
  <c r="C193" i="3"/>
  <c r="C194" i="3"/>
  <c r="C195" i="3"/>
  <c r="C190" i="3"/>
  <c r="C196" i="3"/>
  <c r="C191" i="3"/>
  <c r="C197" i="3"/>
  <c r="C198" i="3"/>
  <c r="C199" i="3"/>
  <c r="C192" i="3"/>
  <c r="C187" i="3"/>
  <c r="C183" i="3"/>
  <c r="C184" i="3"/>
  <c r="C185" i="3"/>
  <c r="C186" i="3"/>
  <c r="C182" i="3"/>
  <c r="C178" i="3"/>
  <c r="C179" i="3"/>
  <c r="C177" i="3"/>
  <c r="C180" i="3"/>
  <c r="C175" i="3"/>
  <c r="C168" i="3"/>
  <c r="C165" i="3"/>
  <c r="C166" i="3"/>
  <c r="C174" i="3"/>
  <c r="C169" i="3"/>
  <c r="C170" i="3"/>
  <c r="C171" i="3"/>
  <c r="C172" i="3"/>
  <c r="C173" i="3"/>
  <c r="C167" i="3"/>
  <c r="C160" i="3"/>
  <c r="C158" i="3"/>
  <c r="C159" i="3"/>
  <c r="C154" i="3"/>
  <c r="C150" i="3"/>
  <c r="C151" i="3"/>
  <c r="C152" i="3"/>
  <c r="C153" i="3"/>
  <c r="C155" i="3"/>
  <c r="C156" i="3"/>
  <c r="C145" i="3"/>
  <c r="C146" i="3"/>
  <c r="C147" i="3"/>
  <c r="C148" i="3"/>
  <c r="C149" i="3"/>
  <c r="C144" i="3"/>
  <c r="C143" i="3"/>
  <c r="C141" i="3"/>
  <c r="C140" i="3"/>
  <c r="C138" i="3"/>
  <c r="C137" i="3"/>
  <c r="C136" i="3"/>
  <c r="C131" i="3"/>
  <c r="C132" i="3"/>
  <c r="C133" i="3"/>
  <c r="C134" i="3"/>
  <c r="C129" i="3"/>
  <c r="C128" i="3"/>
  <c r="C123" i="3"/>
  <c r="C118" i="3"/>
  <c r="C119" i="3"/>
  <c r="C120" i="3"/>
  <c r="C121" i="3"/>
  <c r="C124" i="3"/>
  <c r="C125" i="3"/>
  <c r="C126" i="3"/>
  <c r="C127" i="3"/>
  <c r="C122" i="3"/>
  <c r="C117" i="3"/>
  <c r="C113" i="3"/>
  <c r="C112" i="3"/>
  <c r="C114" i="3"/>
  <c r="C115" i="3"/>
  <c r="C116" i="3"/>
  <c r="C110" i="3"/>
  <c r="C108" i="3"/>
  <c r="C111" i="3"/>
  <c r="C109" i="3"/>
  <c r="C105" i="3"/>
  <c r="C106" i="3"/>
  <c r="C107" i="3"/>
  <c r="C104" i="3"/>
  <c r="C102" i="3"/>
  <c r="C103" i="3"/>
  <c r="C99" i="3"/>
  <c r="C94" i="3"/>
  <c r="C87" i="3"/>
  <c r="C88" i="3"/>
  <c r="C89" i="3"/>
  <c r="C90" i="3"/>
  <c r="C91" i="3"/>
  <c r="C92" i="3"/>
  <c r="C85" i="3"/>
  <c r="C84" i="3"/>
  <c r="C86" i="3"/>
  <c r="C83" i="3"/>
  <c r="C81" i="3"/>
  <c r="C79" i="3"/>
  <c r="C78" i="3"/>
  <c r="C77" i="3"/>
  <c r="C71" i="3"/>
  <c r="C68" i="3"/>
  <c r="C69" i="3"/>
  <c r="C66" i="3"/>
  <c r="C67" i="3"/>
  <c r="C61" i="3"/>
  <c r="C62" i="3"/>
  <c r="C63" i="3"/>
  <c r="C58" i="3"/>
  <c r="C57" i="3"/>
  <c r="C54" i="3"/>
  <c r="C55" i="3"/>
  <c r="C56" i="3"/>
  <c r="C47" i="3"/>
  <c r="C44" i="3"/>
  <c r="C41" i="3"/>
  <c r="C42" i="3"/>
  <c r="C43" i="3"/>
  <c r="C39" i="3"/>
  <c r="C40" i="3"/>
  <c r="C35" i="3"/>
  <c r="C36" i="3"/>
  <c r="C31" i="3"/>
  <c r="C32" i="3"/>
  <c r="C33" i="3"/>
  <c r="C34" i="3"/>
  <c r="C28" i="3"/>
  <c r="C27" i="3"/>
  <c r="C21" i="3"/>
  <c r="C17" i="3"/>
  <c r="C18" i="3"/>
  <c r="C22" i="3"/>
  <c r="C19" i="3"/>
  <c r="C23" i="3"/>
  <c r="C24" i="3"/>
  <c r="C25" i="3"/>
  <c r="C26" i="3"/>
  <c r="C20" i="3"/>
  <c r="C10" i="3"/>
  <c r="C6" i="3"/>
  <c r="C7" i="3"/>
  <c r="C8" i="3"/>
  <c r="C9" i="3"/>
  <c r="C4" i="3"/>
  <c r="C5" i="3"/>
  <c r="C2" i="3"/>
  <c r="C3" i="3"/>
  <c r="D58" i="1" l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8" i="1"/>
  <c r="C39" i="1"/>
  <c r="C35" i="1"/>
  <c r="C37" i="1"/>
  <c r="C36" i="1"/>
  <c r="C34" i="1"/>
  <c r="C31" i="1"/>
  <c r="C33" i="1"/>
  <c r="C32" i="1"/>
  <c r="C30" i="1"/>
  <c r="C29" i="1"/>
  <c r="C28" i="1"/>
  <c r="C23" i="1"/>
  <c r="E23" i="1" s="1"/>
  <c r="F23" i="1" s="1"/>
  <c r="G23" i="1" s="1"/>
  <c r="C22" i="1"/>
  <c r="C21" i="1"/>
  <c r="C27" i="1"/>
  <c r="C26" i="1"/>
  <c r="C25" i="1"/>
  <c r="C24" i="1"/>
  <c r="C20" i="1"/>
  <c r="C19" i="1"/>
  <c r="C18" i="1"/>
  <c r="C17" i="1"/>
  <c r="C16" i="1"/>
  <c r="C15" i="1"/>
  <c r="C14" i="1"/>
  <c r="B13" i="1"/>
  <c r="C13" i="1" s="1"/>
  <c r="C12" i="1"/>
  <c r="C11" i="1"/>
  <c r="C10" i="1"/>
  <c r="C9" i="1"/>
  <c r="C8" i="1"/>
  <c r="C7" i="1"/>
  <c r="C6" i="1"/>
  <c r="C5" i="1"/>
  <c r="C4" i="1"/>
  <c r="C3" i="1"/>
  <c r="C2" i="1"/>
  <c r="E42" i="1" l="1"/>
  <c r="F42" i="1" s="1"/>
  <c r="G42" i="1" s="1"/>
  <c r="E49" i="1"/>
  <c r="F49" i="1" s="1"/>
  <c r="G49" i="1" s="1"/>
  <c r="E46" i="1"/>
  <c r="F46" i="1" s="1"/>
  <c r="G46" i="1" s="1"/>
  <c r="E53" i="1"/>
  <c r="F53" i="1" s="1"/>
  <c r="G53" i="1" s="1"/>
  <c r="E18" i="1"/>
  <c r="F18" i="1" s="1"/>
  <c r="G18" i="1" s="1"/>
  <c r="E22" i="1"/>
  <c r="F22" i="1" s="1"/>
  <c r="G22" i="1" s="1"/>
  <c r="E29" i="1"/>
  <c r="F29" i="1" s="1"/>
  <c r="G29" i="1" s="1"/>
  <c r="E31" i="1"/>
  <c r="F31" i="1" s="1"/>
  <c r="G31" i="1" s="1"/>
  <c r="E43" i="1"/>
  <c r="F43" i="1" s="1"/>
  <c r="G43" i="1" s="1"/>
  <c r="E54" i="1"/>
  <c r="F54" i="1" s="1"/>
  <c r="G54" i="1" s="1"/>
  <c r="E39" i="1"/>
  <c r="F39" i="1" s="1"/>
  <c r="G39" i="1" s="1"/>
  <c r="E45" i="1"/>
  <c r="F45" i="1" s="1"/>
  <c r="G45" i="1" s="1"/>
  <c r="E21" i="1"/>
  <c r="F21" i="1" s="1"/>
  <c r="G21" i="1" s="1"/>
  <c r="E36" i="1"/>
  <c r="F36" i="1" s="1"/>
  <c r="G36" i="1" s="1"/>
  <c r="E50" i="1"/>
  <c r="F50" i="1" s="1"/>
  <c r="G50" i="1" s="1"/>
  <c r="E14" i="1"/>
  <c r="F14" i="1" s="1"/>
  <c r="G14" i="1" s="1"/>
  <c r="E25" i="1"/>
  <c r="F25" i="1" s="1"/>
  <c r="G25" i="1" s="1"/>
  <c r="E3" i="1"/>
  <c r="F3" i="1" s="1"/>
  <c r="G3" i="1" s="1"/>
  <c r="E7" i="1"/>
  <c r="F7" i="1" s="1"/>
  <c r="G7" i="1" s="1"/>
  <c r="E11" i="1"/>
  <c r="F11" i="1" s="1"/>
  <c r="G11" i="1" s="1"/>
  <c r="E15" i="1"/>
  <c r="F15" i="1" s="1"/>
  <c r="G15" i="1" s="1"/>
  <c r="E26" i="1"/>
  <c r="F26" i="1" s="1"/>
  <c r="G26" i="1" s="1"/>
  <c r="E30" i="1"/>
  <c r="F30" i="1" s="1"/>
  <c r="G30" i="1" s="1"/>
  <c r="E34" i="1"/>
  <c r="F34" i="1" s="1"/>
  <c r="G34" i="1" s="1"/>
  <c r="E35" i="1"/>
  <c r="F35" i="1" s="1"/>
  <c r="G35" i="1" s="1"/>
  <c r="E41" i="1"/>
  <c r="F41" i="1" s="1"/>
  <c r="G41" i="1" s="1"/>
  <c r="E51" i="1"/>
  <c r="F51" i="1" s="1"/>
  <c r="G51" i="1" s="1"/>
  <c r="E56" i="1"/>
  <c r="F56" i="1" s="1"/>
  <c r="G56" i="1" s="1"/>
  <c r="E5" i="1"/>
  <c r="F5" i="1" s="1"/>
  <c r="G5" i="1" s="1"/>
  <c r="E9" i="1"/>
  <c r="F9" i="1" s="1"/>
  <c r="G9" i="1" s="1"/>
  <c r="E19" i="1"/>
  <c r="F19" i="1" s="1"/>
  <c r="G19" i="1" s="1"/>
  <c r="E38" i="1"/>
  <c r="F38" i="1" s="1"/>
  <c r="G38" i="1" s="1"/>
  <c r="E55" i="1"/>
  <c r="F55" i="1" s="1"/>
  <c r="G55" i="1" s="1"/>
  <c r="E2" i="1"/>
  <c r="F2" i="1" s="1"/>
  <c r="G2" i="1" s="1"/>
  <c r="E4" i="1"/>
  <c r="F4" i="1" s="1"/>
  <c r="G4" i="1" s="1"/>
  <c r="E6" i="1"/>
  <c r="F6" i="1" s="1"/>
  <c r="G6" i="1" s="1"/>
  <c r="E8" i="1"/>
  <c r="F8" i="1" s="1"/>
  <c r="G8" i="1" s="1"/>
  <c r="E10" i="1"/>
  <c r="F10" i="1" s="1"/>
  <c r="G10" i="1" s="1"/>
  <c r="E12" i="1"/>
  <c r="F12" i="1" s="1"/>
  <c r="G12" i="1" s="1"/>
  <c r="E32" i="1"/>
  <c r="F32" i="1" s="1"/>
  <c r="G32" i="1" s="1"/>
  <c r="E47" i="1"/>
  <c r="F47" i="1" s="1"/>
  <c r="G47" i="1" s="1"/>
  <c r="E13" i="1"/>
  <c r="F13" i="1" s="1"/>
  <c r="G13" i="1" s="1"/>
  <c r="E16" i="1"/>
  <c r="F16" i="1" s="1"/>
  <c r="G16" i="1" s="1"/>
  <c r="E17" i="1"/>
  <c r="F17" i="1" s="1"/>
  <c r="G17" i="1" s="1"/>
  <c r="E20" i="1"/>
  <c r="F20" i="1" s="1"/>
  <c r="G20" i="1" s="1"/>
  <c r="E24" i="1"/>
  <c r="F24" i="1" s="1"/>
  <c r="G24" i="1" s="1"/>
  <c r="E27" i="1"/>
  <c r="F27" i="1" s="1"/>
  <c r="G27" i="1" s="1"/>
  <c r="E28" i="1"/>
  <c r="F28" i="1" s="1"/>
  <c r="G28" i="1" s="1"/>
  <c r="E33" i="1"/>
  <c r="F33" i="1" s="1"/>
  <c r="G33" i="1" s="1"/>
  <c r="E37" i="1"/>
  <c r="F37" i="1" s="1"/>
  <c r="G37" i="1" s="1"/>
  <c r="E40" i="1"/>
  <c r="F40" i="1" s="1"/>
  <c r="G40" i="1" s="1"/>
  <c r="E44" i="1"/>
  <c r="F44" i="1" s="1"/>
  <c r="G44" i="1" s="1"/>
  <c r="E48" i="1"/>
  <c r="F48" i="1" s="1"/>
  <c r="G48" i="1" s="1"/>
  <c r="E52" i="1"/>
  <c r="F52" i="1" s="1"/>
  <c r="G52" i="1" s="1"/>
  <c r="E57" i="1"/>
  <c r="F57" i="1" s="1"/>
  <c r="G57" i="1" s="1"/>
</calcChain>
</file>

<file path=xl/comments1.xml><?xml version="1.0" encoding="utf-8"?>
<comments xmlns="http://schemas.openxmlformats.org/spreadsheetml/2006/main">
  <authors>
    <author>Tali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Relative proportion of sp in diet (Total feeding time)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1/56 
0.178
</t>
        </r>
      </text>
    </comment>
  </commentList>
</comments>
</file>

<file path=xl/comments2.xml><?xml version="1.0" encoding="utf-8"?>
<comments xmlns="http://schemas.openxmlformats.org/spreadsheetml/2006/main">
  <authors>
    <author>Tali</author>
  </authors>
  <commentList>
    <comment ref="C1" authorId="0">
      <text>
        <r>
          <rPr>
            <sz val="9"/>
            <color indexed="81"/>
            <rFont val="Tahoma"/>
            <family val="2"/>
          </rPr>
          <t>proportion of surveyed individuals of species i that were observed
carrying fruits or 
owers each month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Tali:</t>
        </r>
        <r>
          <rPr>
            <sz val="9"/>
            <color indexed="81"/>
            <rFont val="Tahoma"/>
            <family val="2"/>
          </rPr>
          <t xml:space="preserve">
del feeding
</t>
        </r>
      </text>
    </comment>
    <comment ref="C112" authorId="0">
      <text>
        <r>
          <rPr>
            <b/>
            <sz val="9"/>
            <color indexed="81"/>
            <rFont val="Tahoma"/>
            <family val="2"/>
          </rPr>
          <t>Tali:</t>
        </r>
        <r>
          <rPr>
            <sz val="9"/>
            <color indexed="81"/>
            <rFont val="Tahoma"/>
            <family val="2"/>
          </rPr>
          <t xml:space="preserve">
changed original 5
</t>
        </r>
      </text>
    </comment>
    <comment ref="B175" authorId="0">
      <text>
        <r>
          <rPr>
            <b/>
            <sz val="9"/>
            <color indexed="81"/>
            <rFont val="Tahoma"/>
            <family val="2"/>
          </rPr>
          <t>Tali:</t>
        </r>
        <r>
          <rPr>
            <sz val="9"/>
            <color indexed="81"/>
            <rFont val="Tahoma"/>
            <family val="2"/>
          </rPr>
          <t xml:space="preserve">
Based on average of NA in old plots
</t>
        </r>
      </text>
    </comment>
  </commentList>
</comments>
</file>

<file path=xl/comments3.xml><?xml version="1.0" encoding="utf-8"?>
<comments xmlns="http://schemas.openxmlformats.org/spreadsheetml/2006/main">
  <authors>
    <author>Tali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 xml:space="preserve">proportion of surveyed individuals of species i that were observed
carrying fruits or 
owers each month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Tali:</t>
        </r>
        <r>
          <rPr>
            <sz val="9"/>
            <color indexed="81"/>
            <rFont val="Tahoma"/>
            <family val="2"/>
          </rPr>
          <t xml:space="preserve">
plots nov/dec 12 were together
</t>
        </r>
      </text>
    </comment>
  </commentList>
</comments>
</file>

<file path=xl/sharedStrings.xml><?xml version="1.0" encoding="utf-8"?>
<sst xmlns="http://schemas.openxmlformats.org/spreadsheetml/2006/main" count="33413" uniqueCount="2808">
  <si>
    <t>Species</t>
  </si>
  <si>
    <t>Sum Feeding Time Min</t>
  </si>
  <si>
    <t>Ri</t>
  </si>
  <si>
    <t>Pi from plots</t>
  </si>
  <si>
    <t>Ri/Pi</t>
  </si>
  <si>
    <r>
      <rPr>
        <b/>
        <sz val="11"/>
        <color theme="1"/>
        <rFont val="Calibri"/>
        <family val="2"/>
      </rPr>
      <t>α=</t>
    </r>
    <r>
      <rPr>
        <b/>
        <sz val="11"/>
        <color theme="1"/>
        <rFont val="Calibri"/>
        <family val="2"/>
        <scheme val="minor"/>
      </rPr>
      <t>(Ri/Pi)/E(ri/pi)</t>
    </r>
  </si>
  <si>
    <r>
      <rPr>
        <b/>
        <sz val="11"/>
        <color theme="1"/>
        <rFont val="Calibri"/>
        <family val="2"/>
      </rPr>
      <t>ε=(mα</t>
    </r>
    <r>
      <rPr>
        <b/>
        <sz val="11"/>
        <color theme="1"/>
        <rFont val="Calibri"/>
        <family val="2"/>
        <scheme val="minor"/>
      </rPr>
      <t>-1)/((m-2)</t>
    </r>
    <r>
      <rPr>
        <b/>
        <sz val="11"/>
        <color theme="1"/>
        <rFont val="Calibri"/>
        <family val="2"/>
      </rPr>
      <t>α+1</t>
    </r>
  </si>
  <si>
    <t>Tabebuia.guayacan</t>
  </si>
  <si>
    <t>Matisia.soegengi</t>
  </si>
  <si>
    <t>Matisia.sp.</t>
  </si>
  <si>
    <t>Clarisia.biflora</t>
  </si>
  <si>
    <t xml:space="preserve">Solanum.sp. </t>
  </si>
  <si>
    <t>Calyptranthes.plicata</t>
  </si>
  <si>
    <t>Pouruma.chocoana</t>
  </si>
  <si>
    <t>Calocarpum.sapota</t>
  </si>
  <si>
    <t>Lunania.parviflora</t>
  </si>
  <si>
    <t>Sapium laurifolium</t>
  </si>
  <si>
    <t>Nectandra.sp.</t>
  </si>
  <si>
    <t>Ficus.sp</t>
  </si>
  <si>
    <t>Turpinia.occidentalis</t>
  </si>
  <si>
    <t>Pouteria.multifolia</t>
  </si>
  <si>
    <t>Guarea.kunthiana</t>
  </si>
  <si>
    <t>Cleidion.castaneifolium</t>
  </si>
  <si>
    <t>Guatteria.olivacea</t>
  </si>
  <si>
    <t>Memora.sp.</t>
  </si>
  <si>
    <t>Guarea.sp.</t>
  </si>
  <si>
    <t>Micropholis.egensis</t>
  </si>
  <si>
    <t>Passiflora.foetida</t>
  </si>
  <si>
    <t>Matisia.grandifolia</t>
  </si>
  <si>
    <t>Trema.integerrima</t>
  </si>
  <si>
    <t>Nectandra.guadaripo</t>
  </si>
  <si>
    <t>Garcinia.madruno</t>
  </si>
  <si>
    <t>Rinorea.aff..villosiflora</t>
  </si>
  <si>
    <t>Matisia.idroboi.aff.</t>
  </si>
  <si>
    <t>Eschweilera caudiculata</t>
  </si>
  <si>
    <t>Mollinedia.sp.</t>
  </si>
  <si>
    <t>Sloanea.aff..grandiflora</t>
  </si>
  <si>
    <t>Chrysophyllum.argenteum.panamense</t>
  </si>
  <si>
    <t>Virola.reidii</t>
  </si>
  <si>
    <t>Naucleopsis.naga</t>
  </si>
  <si>
    <t>Tapirira.guianensis.</t>
  </si>
  <si>
    <t>Virola sebifera</t>
  </si>
  <si>
    <t>Strychnos.jobertiana</t>
  </si>
  <si>
    <t>Cecropia.obtusifolia</t>
  </si>
  <si>
    <t>Protium.colombianum</t>
  </si>
  <si>
    <t>Isertia.sp.</t>
  </si>
  <si>
    <t>Poulsenia.armata</t>
  </si>
  <si>
    <t>Borojoa.patinoi</t>
  </si>
  <si>
    <t>Brosimum.utile</t>
  </si>
  <si>
    <t>Sorocea.pubivena</t>
  </si>
  <si>
    <t>Castilla.elastica</t>
  </si>
  <si>
    <t>Cybianthus.schlimii</t>
  </si>
  <si>
    <t>Heisteria.sp.</t>
  </si>
  <si>
    <t>Macrolobium.angustifolium</t>
  </si>
  <si>
    <t>Licania.glauca</t>
  </si>
  <si>
    <t>Jacaratia.spinosa</t>
  </si>
  <si>
    <t>Virola.duckei</t>
  </si>
  <si>
    <t>Hyeronima.alchornoides</t>
  </si>
  <si>
    <t>Protium.ecuadorense</t>
  </si>
  <si>
    <t>Apeiba.membranaceae</t>
  </si>
  <si>
    <t>Eugenia.sp..</t>
  </si>
  <si>
    <t>Dacryodes.copularis</t>
  </si>
  <si>
    <t>Apeiba membranaceae</t>
  </si>
  <si>
    <t>Brosimum utile</t>
  </si>
  <si>
    <t>NA</t>
  </si>
  <si>
    <t xml:space="preserve">Calyptranthes plicata </t>
  </si>
  <si>
    <t>Inga sp.</t>
  </si>
  <si>
    <t>Jacaratia spinosa</t>
  </si>
  <si>
    <t>Pouruma chocoana</t>
  </si>
  <si>
    <t>Protium ecuadorense</t>
  </si>
  <si>
    <t>Trema integerrima</t>
  </si>
  <si>
    <t>Inga.spp.</t>
  </si>
  <si>
    <t>Date</t>
  </si>
  <si>
    <t>pi</t>
  </si>
  <si>
    <t>Agouticarpa williamsii</t>
  </si>
  <si>
    <t>Plots</t>
  </si>
  <si>
    <t>Alchorneopsis floribunda</t>
  </si>
  <si>
    <t>Astrocarpus chambira</t>
  </si>
  <si>
    <t>Borojoa patinoi</t>
  </si>
  <si>
    <t>Brusimum utile</t>
  </si>
  <si>
    <t>Carapa.guianensis</t>
  </si>
  <si>
    <t>Casearia fasciculata</t>
  </si>
  <si>
    <t>Cecropia obtusifolia</t>
  </si>
  <si>
    <t>Celtis schipii</t>
  </si>
  <si>
    <t>Chrisophillum argenteum</t>
  </si>
  <si>
    <t>Chrisophillum.argenteum</t>
  </si>
  <si>
    <t>Chrysochlamys membranacea</t>
  </si>
  <si>
    <t>Clarisia biflora</t>
  </si>
  <si>
    <t>Dacryodes copularis</t>
  </si>
  <si>
    <t>Eschweilera pitteri</t>
  </si>
  <si>
    <r>
      <t xml:space="preserve">Eugenia feijoi </t>
    </r>
    <r>
      <rPr>
        <sz val="11"/>
        <color theme="1"/>
        <rFont val="Calibri"/>
        <family val="2"/>
        <scheme val="minor"/>
      </rPr>
      <t>cff.</t>
    </r>
  </si>
  <si>
    <t>Eugenia feijoi cff.</t>
  </si>
  <si>
    <t>Eugenia.concova</t>
  </si>
  <si>
    <t>Eugenia.feijoi</t>
  </si>
  <si>
    <t>Eugenia.sp</t>
  </si>
  <si>
    <t>Ficus insipida</t>
  </si>
  <si>
    <t>Ficus sp</t>
  </si>
  <si>
    <t>Ficus sp.</t>
  </si>
  <si>
    <t>Ficus.insipida</t>
  </si>
  <si>
    <t>Garcinia madruno</t>
  </si>
  <si>
    <t>Guarea kunthiana</t>
  </si>
  <si>
    <t>Guarea sp</t>
  </si>
  <si>
    <t>Guatteria microcarpa aff.</t>
  </si>
  <si>
    <t>Hillia killipii</t>
  </si>
  <si>
    <t>Hyeronima alchornoides</t>
  </si>
  <si>
    <t>Inga sp</t>
  </si>
  <si>
    <t>Inga.sp</t>
  </si>
  <si>
    <t>Leonia crassa</t>
  </si>
  <si>
    <t>Licania glauca</t>
  </si>
  <si>
    <t>Licania macrocarpa</t>
  </si>
  <si>
    <t>Licania.macrocarpa</t>
  </si>
  <si>
    <t>Lunania parviflora</t>
  </si>
  <si>
    <t>Matisia bracteolosa</t>
  </si>
  <si>
    <t>Matisia grandiflora</t>
  </si>
  <si>
    <t>Matisia grandifolia</t>
  </si>
  <si>
    <t>Matisia idroboi aff.</t>
  </si>
  <si>
    <t>Matisia soegengii</t>
  </si>
  <si>
    <t>Matisia sp</t>
  </si>
  <si>
    <t>Matisia sp.</t>
  </si>
  <si>
    <t>Memora sp.</t>
  </si>
  <si>
    <t>Micropholis egensis</t>
  </si>
  <si>
    <t>Minquartia guianensis</t>
  </si>
  <si>
    <t>Na</t>
  </si>
  <si>
    <t xml:space="preserve">NA </t>
  </si>
  <si>
    <t>Nectandra guadaripo</t>
  </si>
  <si>
    <t>Nectandra sp.</t>
  </si>
  <si>
    <t>Otoba novogranatensis</t>
  </si>
  <si>
    <t>Otoba.novogranatensis</t>
  </si>
  <si>
    <t>Pouruma.bicolor</t>
  </si>
  <si>
    <t>Protium colombianum</t>
  </si>
  <si>
    <t>Protium.punctata</t>
  </si>
  <si>
    <t>Psychotria allenii</t>
  </si>
  <si>
    <t>Siparuna sp.</t>
  </si>
  <si>
    <t>Solanum sp.</t>
  </si>
  <si>
    <t>Sorocea pubivena oligotricha</t>
  </si>
  <si>
    <r>
      <t>Sorocea.pubiven.</t>
    </r>
    <r>
      <rPr>
        <i/>
        <sz val="11"/>
        <color indexed="8"/>
        <rFont val="Calibri"/>
        <family val="2"/>
      </rPr>
      <t>oligotricha</t>
    </r>
  </si>
  <si>
    <t>Tabebuia guayacan</t>
  </si>
  <si>
    <t>Tetragastris varians</t>
  </si>
  <si>
    <t>Theobroma gileri</t>
  </si>
  <si>
    <t>Virola duckei</t>
  </si>
  <si>
    <t>Virola reidii</t>
  </si>
  <si>
    <t>density</t>
  </si>
  <si>
    <t>Month</t>
  </si>
  <si>
    <t>Index P</t>
  </si>
  <si>
    <t>January</t>
  </si>
  <si>
    <t>New</t>
  </si>
  <si>
    <t>February</t>
  </si>
  <si>
    <t>Old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</si>
  <si>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</si>
  <si>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</si>
  <si>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</si>
  <si>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</si>
  <si>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</si>
  <si>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</si>
  <si>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</si>
  <si>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</si>
  <si>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</si>
  <si>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</si>
  <si>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Months fruiting per year</t>
  </si>
  <si>
    <t>Pi</t>
  </si>
  <si>
    <t>FAMILY</t>
  </si>
  <si>
    <t>GENUS</t>
  </si>
  <si>
    <t>SPECIES</t>
  </si>
  <si>
    <t>DAP</t>
  </si>
  <si>
    <t>H</t>
  </si>
  <si>
    <t>NUM</t>
  </si>
  <si>
    <t>Plot</t>
  </si>
  <si>
    <t>Basal Area in 1.6 ha</t>
  </si>
  <si>
    <t>BA in 1 Ha</t>
  </si>
  <si>
    <t>Pi (Ba/SumBa)</t>
  </si>
  <si>
    <t>RUBIACEAE</t>
  </si>
  <si>
    <t>Agouticarpa</t>
  </si>
  <si>
    <t>Agouticarpa.williamsii</t>
  </si>
  <si>
    <t>EUPHORBIACEAE</t>
  </si>
  <si>
    <t>Alchorneopsis</t>
  </si>
  <si>
    <t>Alchorneopsis.floribunda</t>
  </si>
  <si>
    <t>Amanoa</t>
  </si>
  <si>
    <t>Amanoa.anomata</t>
  </si>
  <si>
    <t>CAESALPINIACEAE</t>
  </si>
  <si>
    <t>Andira</t>
  </si>
  <si>
    <t>Andira.inermis</t>
  </si>
  <si>
    <t>ANNONACEAE</t>
  </si>
  <si>
    <t>Annona</t>
  </si>
  <si>
    <t>Annona.quinduensis</t>
  </si>
  <si>
    <t>TILIACEAE</t>
  </si>
  <si>
    <t>Apeiba</t>
  </si>
  <si>
    <t>ASTROCARPUS</t>
  </si>
  <si>
    <t>Astrocarpus</t>
  </si>
  <si>
    <t>Astrocarpus.chambira</t>
  </si>
  <si>
    <t>SALICACEAE</t>
  </si>
  <si>
    <t>Banara</t>
  </si>
  <si>
    <t>Banara.guianensis</t>
  </si>
  <si>
    <t>MORACEAE</t>
  </si>
  <si>
    <t>Brosimum</t>
  </si>
  <si>
    <t>SAPOTACEAE</t>
  </si>
  <si>
    <t>Calocarpum</t>
  </si>
  <si>
    <t>MYRTACEAE</t>
  </si>
  <si>
    <t xml:space="preserve">Calyptranthes </t>
  </si>
  <si>
    <t>MELIACEAE</t>
  </si>
  <si>
    <t>Carapa</t>
  </si>
  <si>
    <t>Carapa. guianensis</t>
  </si>
  <si>
    <t>ACHARIACEAE</t>
  </si>
  <si>
    <t>Carpotroche</t>
  </si>
  <si>
    <t>Carpotroche.platyptera</t>
  </si>
  <si>
    <t>Casearia</t>
  </si>
  <si>
    <t>Casearia.fasciculata</t>
  </si>
  <si>
    <t>CECROPIACEAE</t>
  </si>
  <si>
    <t>Cecropia</t>
  </si>
  <si>
    <t>ULMACEAE</t>
  </si>
  <si>
    <t>Celtis</t>
  </si>
  <si>
    <t>Celtis.schipii</t>
  </si>
  <si>
    <t>Chrisophillum</t>
  </si>
  <si>
    <t>CLUSIACEAE</t>
  </si>
  <si>
    <t>Chrysochlamys</t>
  </si>
  <si>
    <t>Chrysochlamys.membranaceae</t>
  </si>
  <si>
    <t>Chrysoclamys.dependens</t>
  </si>
  <si>
    <t>Clarisia</t>
  </si>
  <si>
    <t>Clavija</t>
  </si>
  <si>
    <t>Clavija.membranacea</t>
  </si>
  <si>
    <t>URTICACEAE</t>
  </si>
  <si>
    <t>Coussapoa</t>
  </si>
  <si>
    <t>Coussapoa.contorta</t>
  </si>
  <si>
    <t>FABACEAE</t>
  </si>
  <si>
    <t>Cynometra</t>
  </si>
  <si>
    <t>Cynometra.bauhiniifolia</t>
  </si>
  <si>
    <t>BURSERACEAE</t>
  </si>
  <si>
    <t>Dacryodes</t>
  </si>
  <si>
    <t>Dacryodes.chimantenis</t>
  </si>
  <si>
    <t>MALPIGHIACEAE</t>
  </si>
  <si>
    <t>Ectopopterys</t>
  </si>
  <si>
    <t>Ectopoterys.soejartoi</t>
  </si>
  <si>
    <t>Erythrina</t>
  </si>
  <si>
    <t>Erythrina.poeppigiana</t>
  </si>
  <si>
    <t>LECYTHIDACEAE</t>
  </si>
  <si>
    <t>Eschweilera</t>
  </si>
  <si>
    <t>Eschweilera.caudiculata</t>
  </si>
  <si>
    <t>Eschweilera.pittieri</t>
  </si>
  <si>
    <t>Eschweilera.rimbachii</t>
  </si>
  <si>
    <t>Eugenia</t>
  </si>
  <si>
    <t>Eugenia.concava</t>
  </si>
  <si>
    <t>Faramea</t>
  </si>
  <si>
    <t>Faramea.parvibractea</t>
  </si>
  <si>
    <t>Ficus</t>
  </si>
  <si>
    <t>Ficus.macbridei.aff.</t>
  </si>
  <si>
    <t>Garcinia</t>
  </si>
  <si>
    <t>VIOLACEAE</t>
  </si>
  <si>
    <t>Gloeospermum</t>
  </si>
  <si>
    <t>Gloeospermum.equatoriense</t>
  </si>
  <si>
    <t>Guarea</t>
  </si>
  <si>
    <t>Guatteria</t>
  </si>
  <si>
    <t>Guatteria.duodecima</t>
  </si>
  <si>
    <t>Guatteria.microcarpa.aff.</t>
  </si>
  <si>
    <t>Hillia</t>
  </si>
  <si>
    <t>Hillia.killipii</t>
  </si>
  <si>
    <t>CHRYSOBALANACEAE</t>
  </si>
  <si>
    <t>Hirtella</t>
  </si>
  <si>
    <t>Hirtella.mutisii</t>
  </si>
  <si>
    <t>Hyeronima</t>
  </si>
  <si>
    <t>PHYLLANTHACEAE</t>
  </si>
  <si>
    <t>Hyeronima.oblonga</t>
  </si>
  <si>
    <t>Inga</t>
  </si>
  <si>
    <t>Inga.carinata</t>
  </si>
  <si>
    <t>Inga.involucrata.aff.</t>
  </si>
  <si>
    <t>Inga.marginata</t>
  </si>
  <si>
    <t>Inga.sp.</t>
  </si>
  <si>
    <t>Inga.spectabilis</t>
  </si>
  <si>
    <t>CARICACEAE</t>
  </si>
  <si>
    <t>Jacaratia</t>
  </si>
  <si>
    <t>Leonia</t>
  </si>
  <si>
    <t>Leonia.crassa</t>
  </si>
  <si>
    <t>Licania</t>
  </si>
  <si>
    <t>Licania.celiae</t>
  </si>
  <si>
    <t>Licania.longicuspidata.aff.</t>
  </si>
  <si>
    <t>Lunania</t>
  </si>
  <si>
    <t>BOMBACACEAE</t>
  </si>
  <si>
    <t>Matisia</t>
  </si>
  <si>
    <t>Matisia.bracteolosa</t>
  </si>
  <si>
    <t>Matisia.soegengii</t>
  </si>
  <si>
    <t>Matisia.sp</t>
  </si>
  <si>
    <t>MELASTOMATACEAE</t>
  </si>
  <si>
    <t>Miconia</t>
  </si>
  <si>
    <t>Miconia.sp.</t>
  </si>
  <si>
    <t>OLACACEA</t>
  </si>
  <si>
    <t>Minquartia</t>
  </si>
  <si>
    <t>Minquartia.guianensis</t>
  </si>
  <si>
    <t>LAURACEAE</t>
  </si>
  <si>
    <t>Naucleopsis</t>
  </si>
  <si>
    <t>Naucleopsis.ulei.puberula</t>
  </si>
  <si>
    <t>Nectandra</t>
  </si>
  <si>
    <t>Nectandra.purpurea</t>
  </si>
  <si>
    <t>Nectandra.reticulata</t>
  </si>
  <si>
    <t>Nectandra.tomentosa.cf.</t>
  </si>
  <si>
    <t>NYCTAGINACEAE</t>
  </si>
  <si>
    <t>Neea</t>
  </si>
  <si>
    <t>Neea.divaricata</t>
  </si>
  <si>
    <t>MYRISTICACEAE</t>
  </si>
  <si>
    <t>Otoba</t>
  </si>
  <si>
    <t>Otoba.gracilipes</t>
  </si>
  <si>
    <t>Pouruma</t>
  </si>
  <si>
    <t>Pouteria</t>
  </si>
  <si>
    <t>Pouteria.sp.</t>
  </si>
  <si>
    <t>Protium</t>
  </si>
  <si>
    <t>Protium.puncticulatum</t>
  </si>
  <si>
    <t>Psychotria</t>
  </si>
  <si>
    <t>Psychotria.allenii</t>
  </si>
  <si>
    <t>Psychotria.esmeraldana.aff.</t>
  </si>
  <si>
    <t>Sapium</t>
  </si>
  <si>
    <t>Senna</t>
  </si>
  <si>
    <t>Senna.sp.</t>
  </si>
  <si>
    <t>SIPARUNACEAE</t>
  </si>
  <si>
    <t>Siparuna</t>
  </si>
  <si>
    <t>Siparuna.sp.</t>
  </si>
  <si>
    <t>ELAEOCARPACEAE</t>
  </si>
  <si>
    <t>Sloanea</t>
  </si>
  <si>
    <t>Sloanea.sp</t>
  </si>
  <si>
    <t>Sorocea</t>
  </si>
  <si>
    <t>Sorocea.jaramilloi</t>
  </si>
  <si>
    <t>Sorocea.pubivena.oligotricha</t>
  </si>
  <si>
    <t>sp.caniquillo</t>
  </si>
  <si>
    <t>ANACARDIACEAE</t>
  </si>
  <si>
    <t>Tapirira</t>
  </si>
  <si>
    <t>Tapirira.guianensis</t>
  </si>
  <si>
    <t>BIGNONIACEAE</t>
  </si>
  <si>
    <t>Tebuia</t>
  </si>
  <si>
    <t>Tebuia.guayacan</t>
  </si>
  <si>
    <t>Tetragastris</t>
  </si>
  <si>
    <t>Tetragastris.panamensis</t>
  </si>
  <si>
    <t>Tetragastris.varians</t>
  </si>
  <si>
    <t>Tetrathylacium</t>
  </si>
  <si>
    <t>Tetrathylacium.macrophyllum</t>
  </si>
  <si>
    <t>ESTERCULIACEA</t>
  </si>
  <si>
    <t>Theobroma</t>
  </si>
  <si>
    <t>Theobroma.gileri</t>
  </si>
  <si>
    <t>Tovomita</t>
  </si>
  <si>
    <t>Tovomita.weddelliana</t>
  </si>
  <si>
    <t>Trema</t>
  </si>
  <si>
    <t>Trichilia</t>
  </si>
  <si>
    <t>Trichilia.pallida</t>
  </si>
  <si>
    <t>Trichilia.poeppigii</t>
  </si>
  <si>
    <t>Virola</t>
  </si>
  <si>
    <t>Virola.obovata</t>
  </si>
  <si>
    <t>Virola.pavonis</t>
  </si>
  <si>
    <t>VOCHYSIACEAE</t>
  </si>
  <si>
    <t>Vochysia</t>
  </si>
  <si>
    <t>Vochysia.ferruginea</t>
  </si>
  <si>
    <t>Vochysia.macrophylla</t>
  </si>
  <si>
    <t>Xylopia</t>
  </si>
  <si>
    <t>Xylopia.cuspidata</t>
  </si>
  <si>
    <t>LEG.MIMOSACEAE</t>
  </si>
  <si>
    <t>Zygia</t>
  </si>
  <si>
    <t>Zygia.arborea</t>
  </si>
  <si>
    <t>PALMACEAE</t>
  </si>
  <si>
    <t>Wettinia</t>
  </si>
  <si>
    <t>Wettinia.quinaria</t>
  </si>
  <si>
    <t>Ireartea</t>
  </si>
  <si>
    <t>Ireartea.deltoidea</t>
  </si>
  <si>
    <t>Registro.No.</t>
  </si>
  <si>
    <t>NumData</t>
  </si>
  <si>
    <t>CommonName</t>
  </si>
  <si>
    <t>Family</t>
  </si>
  <si>
    <t>Genus</t>
  </si>
  <si>
    <t>patch sum time</t>
  </si>
  <si>
    <t>T1</t>
  </si>
  <si>
    <t>T2</t>
  </si>
  <si>
    <t>T3</t>
  </si>
  <si>
    <t>T4</t>
  </si>
  <si>
    <t>T5</t>
  </si>
  <si>
    <t>Patch mean time p tree</t>
  </si>
  <si>
    <t>DAP.(cm)</t>
  </si>
  <si>
    <t>h.(m)</t>
  </si>
  <si>
    <t>Food</t>
  </si>
  <si>
    <t>AF601</t>
  </si>
  <si>
    <t>peine de mono</t>
  </si>
  <si>
    <t>AFR</t>
  </si>
  <si>
    <t>AF773</t>
  </si>
  <si>
    <t>AF552</t>
  </si>
  <si>
    <t>Borojo</t>
  </si>
  <si>
    <t>Borojoa</t>
  </si>
  <si>
    <t>AF0003</t>
  </si>
  <si>
    <t>Sande</t>
  </si>
  <si>
    <t>AF125</t>
  </si>
  <si>
    <t>sande</t>
  </si>
  <si>
    <t>AF419</t>
  </si>
  <si>
    <t>AF502</t>
  </si>
  <si>
    <t>AF503</t>
  </si>
  <si>
    <t>AF584</t>
  </si>
  <si>
    <t>AF708</t>
  </si>
  <si>
    <t>AF711</t>
  </si>
  <si>
    <t>AF719</t>
  </si>
  <si>
    <t>AF724</t>
  </si>
  <si>
    <t>AF726</t>
  </si>
  <si>
    <t>AF728</t>
  </si>
  <si>
    <t>sande.</t>
  </si>
  <si>
    <t>AF730</t>
  </si>
  <si>
    <t>AF740</t>
  </si>
  <si>
    <t>AF580</t>
  </si>
  <si>
    <t>Sande.(AHN)</t>
  </si>
  <si>
    <t>AHN</t>
  </si>
  <si>
    <t>AF404</t>
  </si>
  <si>
    <t>mamey</t>
  </si>
  <si>
    <t>AF505</t>
  </si>
  <si>
    <t>AF506</t>
  </si>
  <si>
    <t>AF522</t>
  </si>
  <si>
    <t>Mamey</t>
  </si>
  <si>
    <t>AF731</t>
  </si>
  <si>
    <t>Limoncillo</t>
  </si>
  <si>
    <t>Calyptranthes</t>
  </si>
  <si>
    <t>AFL</t>
  </si>
  <si>
    <t>AF736</t>
  </si>
  <si>
    <t>AF104</t>
  </si>
  <si>
    <t>AF111</t>
  </si>
  <si>
    <t>AF123</t>
  </si>
  <si>
    <t>AF313</t>
  </si>
  <si>
    <t>AF504</t>
  </si>
  <si>
    <t>AF507</t>
  </si>
  <si>
    <t>AF508</t>
  </si>
  <si>
    <t>AF510</t>
  </si>
  <si>
    <t>AF512</t>
  </si>
  <si>
    <t>AF514</t>
  </si>
  <si>
    <t>AF516</t>
  </si>
  <si>
    <t>AF517</t>
  </si>
  <si>
    <t>AF518</t>
  </si>
  <si>
    <t>AF519</t>
  </si>
  <si>
    <t>AF520</t>
  </si>
  <si>
    <t>AF521</t>
  </si>
  <si>
    <t>AF524</t>
  </si>
  <si>
    <t>AF528</t>
  </si>
  <si>
    <t>AF535</t>
  </si>
  <si>
    <t>AF537</t>
  </si>
  <si>
    <t>AF539</t>
  </si>
  <si>
    <t>AF540</t>
  </si>
  <si>
    <t>AF542</t>
  </si>
  <si>
    <t>AF600</t>
  </si>
  <si>
    <t>AF607</t>
  </si>
  <si>
    <t>AF733</t>
  </si>
  <si>
    <t>AF734</t>
  </si>
  <si>
    <t>AF0024</t>
  </si>
  <si>
    <t>FL</t>
  </si>
  <si>
    <t>AF0025</t>
  </si>
  <si>
    <t>AF1003</t>
  </si>
  <si>
    <t>Caucho</t>
  </si>
  <si>
    <t>Castilla.</t>
  </si>
  <si>
    <t>AF747</t>
  </si>
  <si>
    <t>guarumo</t>
  </si>
  <si>
    <t>AF0010</t>
  </si>
  <si>
    <t>Caimitillo</t>
  </si>
  <si>
    <t>AF.310</t>
  </si>
  <si>
    <t>Chrysophyllum</t>
  </si>
  <si>
    <t>AF422</t>
  </si>
  <si>
    <t>Sande.Macho</t>
  </si>
  <si>
    <t>Clarisia.</t>
  </si>
  <si>
    <t>AF546</t>
  </si>
  <si>
    <t>AF547</t>
  </si>
  <si>
    <t>AF549</t>
  </si>
  <si>
    <t>AF556</t>
  </si>
  <si>
    <t>AF557</t>
  </si>
  <si>
    <t>AF591</t>
  </si>
  <si>
    <t>Cleidion</t>
  </si>
  <si>
    <t>AF599</t>
  </si>
  <si>
    <t>AF.411</t>
  </si>
  <si>
    <t>PRIMULACEAE</t>
  </si>
  <si>
    <t>Cybianthus</t>
  </si>
  <si>
    <t>AF623</t>
  </si>
  <si>
    <t>Copal</t>
  </si>
  <si>
    <t>AF0027</t>
  </si>
  <si>
    <t>AF1000</t>
  </si>
  <si>
    <t>Guayabilla</t>
  </si>
  <si>
    <t>AF732</t>
  </si>
  <si>
    <t>matapalo</t>
  </si>
  <si>
    <t>Af.050</t>
  </si>
  <si>
    <t>Mata.palo</t>
  </si>
  <si>
    <t>AF509</t>
  </si>
  <si>
    <t>Matapalo</t>
  </si>
  <si>
    <t>AF592</t>
  </si>
  <si>
    <t>AF702</t>
  </si>
  <si>
    <t>Matapalo,.dormilon.embueto</t>
  </si>
  <si>
    <t>AF703</t>
  </si>
  <si>
    <t>AF704</t>
  </si>
  <si>
    <t>AF729</t>
  </si>
  <si>
    <t>AF0019</t>
  </si>
  <si>
    <t>Ficus.pertusa</t>
  </si>
  <si>
    <t>AF132</t>
  </si>
  <si>
    <t>higueroncillo</t>
  </si>
  <si>
    <t>Ficus.tonduzii</t>
  </si>
  <si>
    <t>AF0028</t>
  </si>
  <si>
    <t>Madroño</t>
  </si>
  <si>
    <t>AF720</t>
  </si>
  <si>
    <t>AF738</t>
  </si>
  <si>
    <t>AF742</t>
  </si>
  <si>
    <t>AF743</t>
  </si>
  <si>
    <t>AF744</t>
  </si>
  <si>
    <t>AF749</t>
  </si>
  <si>
    <t>AF751</t>
  </si>
  <si>
    <t>AF753</t>
  </si>
  <si>
    <t>AF755</t>
  </si>
  <si>
    <t>AF1004</t>
  </si>
  <si>
    <t>Colorado.manzano</t>
  </si>
  <si>
    <t>AF750</t>
  </si>
  <si>
    <t>AF530</t>
  </si>
  <si>
    <t>AF.402</t>
  </si>
  <si>
    <t>OLACACEAE</t>
  </si>
  <si>
    <t>Heisteria.NA.</t>
  </si>
  <si>
    <t>AF201</t>
  </si>
  <si>
    <t>Mascarey</t>
  </si>
  <si>
    <t>AF0001</t>
  </si>
  <si>
    <t>Guaba</t>
  </si>
  <si>
    <t>AF0014</t>
  </si>
  <si>
    <t>AF0015</t>
  </si>
  <si>
    <t>AF0017</t>
  </si>
  <si>
    <t>AF0018</t>
  </si>
  <si>
    <t>Guabo macheton</t>
  </si>
  <si>
    <t>AF0020</t>
  </si>
  <si>
    <t>AF0021</t>
  </si>
  <si>
    <t>Af.059</t>
  </si>
  <si>
    <t>Guaba.</t>
  </si>
  <si>
    <t>Inga.</t>
  </si>
  <si>
    <t>AF102</t>
  </si>
  <si>
    <t>AF112</t>
  </si>
  <si>
    <t>guaba</t>
  </si>
  <si>
    <t>AF114</t>
  </si>
  <si>
    <t>AF115</t>
  </si>
  <si>
    <t>AF116</t>
  </si>
  <si>
    <t>Af.200</t>
  </si>
  <si>
    <t>Guaba.lora</t>
  </si>
  <si>
    <t>AF705</t>
  </si>
  <si>
    <t>Guabillo</t>
  </si>
  <si>
    <t>AF722</t>
  </si>
  <si>
    <t>Guabo.(AHN)</t>
  </si>
  <si>
    <t>AF761</t>
  </si>
  <si>
    <t>AF781</t>
  </si>
  <si>
    <t>AF611</t>
  </si>
  <si>
    <t>AF515</t>
  </si>
  <si>
    <t>Pambil</t>
  </si>
  <si>
    <t>AF523</t>
  </si>
  <si>
    <t>AF534</t>
  </si>
  <si>
    <t>AF536</t>
  </si>
  <si>
    <t>AF541</t>
  </si>
  <si>
    <t>AF543</t>
  </si>
  <si>
    <t>AF544</t>
  </si>
  <si>
    <t>AF550</t>
  </si>
  <si>
    <t>AF553</t>
  </si>
  <si>
    <t>AF554</t>
  </si>
  <si>
    <t>AF558</t>
  </si>
  <si>
    <t>AF559</t>
  </si>
  <si>
    <t>AF560</t>
  </si>
  <si>
    <t>AF561</t>
  </si>
  <si>
    <t>AF562</t>
  </si>
  <si>
    <t>AF563</t>
  </si>
  <si>
    <t>AF564</t>
  </si>
  <si>
    <t>AF565</t>
  </si>
  <si>
    <t>AF566</t>
  </si>
  <si>
    <t>AF567</t>
  </si>
  <si>
    <t>AF569</t>
  </si>
  <si>
    <t>AF570</t>
  </si>
  <si>
    <t>AF571</t>
  </si>
  <si>
    <t>AF573</t>
  </si>
  <si>
    <t>AF577</t>
  </si>
  <si>
    <t>AF578</t>
  </si>
  <si>
    <t>AF579</t>
  </si>
  <si>
    <t>AF585</t>
  </si>
  <si>
    <t>AF586</t>
  </si>
  <si>
    <t>AF587</t>
  </si>
  <si>
    <t>AF590</t>
  </si>
  <si>
    <t>AF596</t>
  </si>
  <si>
    <t>AF597</t>
  </si>
  <si>
    <t>AF598</t>
  </si>
  <si>
    <t>AF609</t>
  </si>
  <si>
    <t>AF616</t>
  </si>
  <si>
    <t>AF617</t>
  </si>
  <si>
    <t>AF622</t>
  </si>
  <si>
    <t>AF706</t>
  </si>
  <si>
    <t>AF716</t>
  </si>
  <si>
    <t>AF769</t>
  </si>
  <si>
    <t>AF785</t>
  </si>
  <si>
    <t>AF800</t>
  </si>
  <si>
    <t>AF717</t>
  </si>
  <si>
    <t>Isertia</t>
  </si>
  <si>
    <t>AF595</t>
  </si>
  <si>
    <t>Papayuelo</t>
  </si>
  <si>
    <t>AF1005</t>
  </si>
  <si>
    <t>Sabroso</t>
  </si>
  <si>
    <t>AF105</t>
  </si>
  <si>
    <t>vara.negra</t>
  </si>
  <si>
    <t>AF108</t>
  </si>
  <si>
    <t>AF795</t>
  </si>
  <si>
    <t>Vara negra</t>
  </si>
  <si>
    <t>AF0029</t>
  </si>
  <si>
    <t>Macrolobium</t>
  </si>
  <si>
    <t>AF551</t>
  </si>
  <si>
    <t>Molinillo</t>
  </si>
  <si>
    <t>Af.051</t>
  </si>
  <si>
    <t>Poma.rosa</t>
  </si>
  <si>
    <t>AF118</t>
  </si>
  <si>
    <t>poma.rosa</t>
  </si>
  <si>
    <t>AF1006</t>
  </si>
  <si>
    <t>Zapote.de.monte</t>
  </si>
  <si>
    <t>AF0002</t>
  </si>
  <si>
    <t>Zapotillo</t>
  </si>
  <si>
    <t>AF0007</t>
  </si>
  <si>
    <t>.</t>
  </si>
  <si>
    <t>AF762</t>
  </si>
  <si>
    <t>Memora</t>
  </si>
  <si>
    <t>Micropholis</t>
  </si>
  <si>
    <t>AF582</t>
  </si>
  <si>
    <t>MONIMIACEAE</t>
  </si>
  <si>
    <t>Mollinedia</t>
  </si>
  <si>
    <t>Af.056</t>
  </si>
  <si>
    <t>AF109</t>
  </si>
  <si>
    <t>guadaripo</t>
  </si>
  <si>
    <t>AF117</t>
  </si>
  <si>
    <t>AF124</t>
  </si>
  <si>
    <t>AF127</t>
  </si>
  <si>
    <t>AF130</t>
  </si>
  <si>
    <t>AF568</t>
  </si>
  <si>
    <t>AF786</t>
  </si>
  <si>
    <t>AF7892</t>
  </si>
  <si>
    <t>AF793</t>
  </si>
  <si>
    <t>AF718</t>
  </si>
  <si>
    <t>AF619</t>
  </si>
  <si>
    <t>Jigua</t>
  </si>
  <si>
    <t>AF603</t>
  </si>
  <si>
    <t>Granadilla</t>
  </si>
  <si>
    <t>PASSIFLORACEAE</t>
  </si>
  <si>
    <t>Passiflora</t>
  </si>
  <si>
    <t>AF606</t>
  </si>
  <si>
    <t>AF725</t>
  </si>
  <si>
    <t>Poulsenia</t>
  </si>
  <si>
    <t>AF107</t>
  </si>
  <si>
    <t>uva</t>
  </si>
  <si>
    <t>AF121</t>
  </si>
  <si>
    <t>AF122</t>
  </si>
  <si>
    <t>AF311</t>
  </si>
  <si>
    <t>AF527</t>
  </si>
  <si>
    <t>Uva</t>
  </si>
  <si>
    <t>AF583</t>
  </si>
  <si>
    <t>AF741</t>
  </si>
  <si>
    <t>AF745</t>
  </si>
  <si>
    <t>AF746</t>
  </si>
  <si>
    <t>AF754</t>
  </si>
  <si>
    <t>AF756</t>
  </si>
  <si>
    <t>AF757</t>
  </si>
  <si>
    <t>AF758</t>
  </si>
  <si>
    <t>AF759</t>
  </si>
  <si>
    <t>AF760</t>
  </si>
  <si>
    <t>AF763</t>
  </si>
  <si>
    <t>AF764</t>
  </si>
  <si>
    <t>AF765</t>
  </si>
  <si>
    <t>AF766</t>
  </si>
  <si>
    <t>AF767</t>
  </si>
  <si>
    <t>AF772</t>
  </si>
  <si>
    <t>AF774</t>
  </si>
  <si>
    <t>AF775</t>
  </si>
  <si>
    <t>AF309</t>
  </si>
  <si>
    <t xml:space="preserve">caimito </t>
  </si>
  <si>
    <t>AF310</t>
  </si>
  <si>
    <t>caimito</t>
  </si>
  <si>
    <t>AF1001</t>
  </si>
  <si>
    <t>Caimito</t>
  </si>
  <si>
    <t>AF1007</t>
  </si>
  <si>
    <t>Anime</t>
  </si>
  <si>
    <t>AF0006</t>
  </si>
  <si>
    <t>Copalillo</t>
  </si>
  <si>
    <t>AF526</t>
  </si>
  <si>
    <t>Rinorea</t>
  </si>
  <si>
    <t>AF525</t>
  </si>
  <si>
    <t>BIL</t>
  </si>
  <si>
    <t>AF531</t>
  </si>
  <si>
    <t>AF538</t>
  </si>
  <si>
    <t>AF712</t>
  </si>
  <si>
    <t>ELEAEOCARPACEAE</t>
  </si>
  <si>
    <t>Af.052</t>
  </si>
  <si>
    <t>sp.006</t>
  </si>
  <si>
    <t>SOLANACEAE</t>
  </si>
  <si>
    <t>Solanum</t>
  </si>
  <si>
    <t>Af.057</t>
  </si>
  <si>
    <t>sp.007</t>
  </si>
  <si>
    <t>AF100</t>
  </si>
  <si>
    <t>sp.008</t>
  </si>
  <si>
    <t>AF106</t>
  </si>
  <si>
    <t>sp.009</t>
  </si>
  <si>
    <t>AF113</t>
  </si>
  <si>
    <t>sp.010</t>
  </si>
  <si>
    <t>AF548</t>
  </si>
  <si>
    <t>AF574</t>
  </si>
  <si>
    <t>LOGANIACEAE</t>
  </si>
  <si>
    <t>Strychnos</t>
  </si>
  <si>
    <t>AF307</t>
  </si>
  <si>
    <t>Guayacan</t>
  </si>
  <si>
    <t>Tabebuia</t>
  </si>
  <si>
    <t>AF308</t>
  </si>
  <si>
    <t>AF608</t>
  </si>
  <si>
    <t>AF618</t>
  </si>
  <si>
    <t>AF796</t>
  </si>
  <si>
    <t>AF735</t>
  </si>
  <si>
    <t>Tangare</t>
  </si>
  <si>
    <t>Tapira</t>
  </si>
  <si>
    <t>Tapira.guianensis.</t>
  </si>
  <si>
    <t>AF794</t>
  </si>
  <si>
    <t>Sapan blanco palomo</t>
  </si>
  <si>
    <t>AF739</t>
  </si>
  <si>
    <t>STAPHYLEACEAE</t>
  </si>
  <si>
    <t>Turpinia</t>
  </si>
  <si>
    <t>AF511</t>
  </si>
  <si>
    <t>Characoco</t>
  </si>
  <si>
    <t>Virola.</t>
  </si>
  <si>
    <t>AF513</t>
  </si>
  <si>
    <t>AF545</t>
  </si>
  <si>
    <t>AF555</t>
  </si>
  <si>
    <t>AF1002</t>
  </si>
  <si>
    <t>Coco</t>
  </si>
  <si>
    <t>AF312</t>
  </si>
  <si>
    <t>coco</t>
  </si>
  <si>
    <t>AF768</t>
  </si>
  <si>
    <t>radius.canopy</t>
  </si>
  <si>
    <t>PAFSU05302008511</t>
  </si>
  <si>
    <t>A</t>
  </si>
  <si>
    <t>QUININDE</t>
  </si>
  <si>
    <t>ESMERALDAS</t>
  </si>
  <si>
    <t>MALIMPIA</t>
  </si>
  <si>
    <t>HOJA BLANCA</t>
  </si>
  <si>
    <t>PROGRAMA DE APROVECHAMIENTO FORESTAL SUSTENTABLE</t>
  </si>
  <si>
    <t>PAFSU</t>
  </si>
  <si>
    <t>0590036528001</t>
  </si>
  <si>
    <t>DURINI TERAN</t>
  </si>
  <si>
    <t>MANUEL FRANCISCO</t>
  </si>
  <si>
    <t>0890040950001</t>
  </si>
  <si>
    <t>DURINI PEREZ</t>
  </si>
  <si>
    <t>JUAN MANUEL</t>
  </si>
  <si>
    <t>0800203952</t>
  </si>
  <si>
    <t>INTRIAGO FALCONES</t>
  </si>
  <si>
    <t>CECILIO ALFREDO</t>
  </si>
  <si>
    <t>8511T7350</t>
  </si>
  <si>
    <t>2010-01-15 14:42:42</t>
  </si>
  <si>
    <t>LECHERO, SACHA CAOBA, SANDE ROJO, SANDE BLANCO, PUCUNAQUI YURA, CANINAJIN, SANDE</t>
  </si>
  <si>
    <t>BROSIMUN SPP.</t>
  </si>
  <si>
    <t>10073509</t>
  </si>
  <si>
    <t>0696584</t>
  </si>
  <si>
    <t>CUANGARE</t>
  </si>
  <si>
    <t>DYALIANTHERA GRACILIPES</t>
  </si>
  <si>
    <t>COPAL, COPALILLO, ANIME, PULGANDE</t>
  </si>
  <si>
    <t>Dacryodes peruviana</t>
  </si>
  <si>
    <t>CHALVIANDE, COCO, BRAZILARGO, SACHA MENBRILLO, DONCEL, GUAPA, KUCHAMANIA TSEMPU, TSEMPU, UNAY, OMANDO CCOPIJIN</t>
  </si>
  <si>
    <t>VIROLA SPP.</t>
  </si>
  <si>
    <t>MASCAREY, CALUM, CALUM CALUM, MOTILON</t>
  </si>
  <si>
    <t>HYERONIMA ALCHORNEOIDES</t>
  </si>
  <si>
    <t>PAFSU05302008514</t>
  </si>
  <si>
    <t>C</t>
  </si>
  <si>
    <t>0801620873</t>
  </si>
  <si>
    <t>CEDEÑO MONTES</t>
  </si>
  <si>
    <t>LILA GREGORIA</t>
  </si>
  <si>
    <t>2010-01-15 14:56:43</t>
  </si>
  <si>
    <t>10071756</t>
  </si>
  <si>
    <t>0697159</t>
  </si>
  <si>
    <t>PAFSU05302008517</t>
  </si>
  <si>
    <t>8517T7354</t>
  </si>
  <si>
    <t>2010-01-15 15:06:23</t>
  </si>
  <si>
    <t>JIGUA,CANELO</t>
  </si>
  <si>
    <t>NECTANDRA SPP.</t>
  </si>
  <si>
    <t>PAFSU05302008519</t>
  </si>
  <si>
    <t>8519T7357</t>
  </si>
  <si>
    <t>2010-01-15 15:16:01</t>
  </si>
  <si>
    <t>10071845</t>
  </si>
  <si>
    <t>0697163</t>
  </si>
  <si>
    <t>PAFSU05302008521</t>
  </si>
  <si>
    <t>8521T7359</t>
  </si>
  <si>
    <t>2010-01-15 15:33:19</t>
  </si>
  <si>
    <t>10072909</t>
  </si>
  <si>
    <t>0697218</t>
  </si>
  <si>
    <t>PAFSU05302008524</t>
  </si>
  <si>
    <t>8524T7361</t>
  </si>
  <si>
    <t>2010-01-15 15:45:19</t>
  </si>
  <si>
    <t>10073968</t>
  </si>
  <si>
    <t>0696593</t>
  </si>
  <si>
    <t>PAFSU05302008526</t>
  </si>
  <si>
    <t>ZONA 35-RIO JORDAN</t>
  </si>
  <si>
    <t>1102099767</t>
  </si>
  <si>
    <t>SARANGO SOLANO</t>
  </si>
  <si>
    <t>NATIVIDAD</t>
  </si>
  <si>
    <t>0800339160</t>
  </si>
  <si>
    <t>VERA CHICA</t>
  </si>
  <si>
    <t>JOSE SILVIO</t>
  </si>
  <si>
    <t>1103641732</t>
  </si>
  <si>
    <t>JUMBO BURBANO</t>
  </si>
  <si>
    <t>DANNY FABIAN</t>
  </si>
  <si>
    <t>8526T7411</t>
  </si>
  <si>
    <t>2010-01-21 10:00:20</t>
  </si>
  <si>
    <t>10040158</t>
  </si>
  <si>
    <t>0718921</t>
  </si>
  <si>
    <t>CANELO, ALCANFOR, JIGUA, AMARILLO, CANELON, CANELON BLANCO, DIABLO FUERTE</t>
  </si>
  <si>
    <t>Ocotea spp.</t>
  </si>
  <si>
    <t>DONCEL, SANGRE DE GALLINA, LLORASANGRE, CUANGARE, GUAPA, SHASHAFACCO</t>
  </si>
  <si>
    <t>Otoba spp.</t>
  </si>
  <si>
    <t>SAPOTILLO</t>
  </si>
  <si>
    <t>Matisia spp.</t>
  </si>
  <si>
    <t>PAFPL05302008662</t>
  </si>
  <si>
    <t>CUMBACHIRA</t>
  </si>
  <si>
    <t>PROGRAMA DE APROVECHAMIENTO FORESTAL PARA BOSQUES CULTIVADOS (PLANTACIONES)</t>
  </si>
  <si>
    <t>PAFPL</t>
  </si>
  <si>
    <t>1706997515</t>
  </si>
  <si>
    <t>ESTIVENSON</t>
  </si>
  <si>
    <t>NIETO WLADIMIR</t>
  </si>
  <si>
    <t>1706779905</t>
  </si>
  <si>
    <t>MERO GARCIA</t>
  </si>
  <si>
    <t>FRANCISCO RAFAEL</t>
  </si>
  <si>
    <t>8662T7502</t>
  </si>
  <si>
    <t>2010-01-29 15:03:46</t>
  </si>
  <si>
    <t>PACHACO, MANGU CASPI, TANKAM</t>
  </si>
  <si>
    <t>SCHIZOLOBIUM PARAHYBUM</t>
  </si>
  <si>
    <t>00000000</t>
  </si>
  <si>
    <t>0000000</t>
  </si>
  <si>
    <t>PAFAP05302009025</t>
  </si>
  <si>
    <t>RONCADOR</t>
  </si>
  <si>
    <t>PROGRAMA DE CORTA PARA BOSQUES CULTIVADOS (ARBOLES PLANTADOS)</t>
  </si>
  <si>
    <t>PAFAP</t>
  </si>
  <si>
    <t>0890000886001</t>
  </si>
  <si>
    <t>CONTRACHAPADOS DE ESMERALDAS   SA CODESA</t>
  </si>
  <si>
    <t>CODESA</t>
  </si>
  <si>
    <t>1102819115</t>
  </si>
  <si>
    <t>CHALAN ORDONEZ</t>
  </si>
  <si>
    <t>SEGUNDO ANTONIO</t>
  </si>
  <si>
    <t>9025T7823</t>
  </si>
  <si>
    <t>2010-02-24 09:01:09</t>
  </si>
  <si>
    <t>00679637</t>
  </si>
  <si>
    <t>0058290</t>
  </si>
  <si>
    <t>LAUREL</t>
  </si>
  <si>
    <t>CORDIA ALLIODORA</t>
  </si>
  <si>
    <t>PAFEP05302009185</t>
  </si>
  <si>
    <t>TAPAJE</t>
  </si>
  <si>
    <t>PROGRAMA DE APROVECHAMIENTO FORESTAL PARA BOSQUES CULTIVADOS (ARBOLES DE REGENERACION NATURAL)</t>
  </si>
  <si>
    <t>PAFEP</t>
  </si>
  <si>
    <t>0800662983</t>
  </si>
  <si>
    <t>BEDOYA CORTEZ</t>
  </si>
  <si>
    <t>ALFREDO</t>
  </si>
  <si>
    <t>0800229411</t>
  </si>
  <si>
    <t>PIMENTEL PORTOCARRERO</t>
  </si>
  <si>
    <t>NEL ENRIQUE</t>
  </si>
  <si>
    <t>9185T7962</t>
  </si>
  <si>
    <t>2010-03-03 16:50:25</t>
  </si>
  <si>
    <t>BOMBON, MAMBLA, NACEDERO, POROTON, PALO PRIETO, ESPINO PRIETO, PEPITA, PEPITO, POROTILLO</t>
  </si>
  <si>
    <t>Erythrina poeppigiana</t>
  </si>
  <si>
    <t>10049235</t>
  </si>
  <si>
    <t>0669547</t>
  </si>
  <si>
    <t>AGUACATILLO, CALADE, CALACOLI, CARACOLILLO, CEDRO DE MONTANA, CEDRO CALADE, MARANON</t>
  </si>
  <si>
    <t>Anacardium excelsum</t>
  </si>
  <si>
    <t>FERNAN SANCHEZ</t>
  </si>
  <si>
    <t>TRIPLARIS SPP.</t>
  </si>
  <si>
    <t>CAUCHO</t>
  </si>
  <si>
    <t>CASTILLA ELASTICA</t>
  </si>
  <si>
    <t>PAFEP05302009642</t>
  </si>
  <si>
    <t>LA TRECE</t>
  </si>
  <si>
    <t>0801176926</t>
  </si>
  <si>
    <t>MORA BECERRA</t>
  </si>
  <si>
    <t>ELIAS AGUSTIN</t>
  </si>
  <si>
    <t>9642T8393</t>
  </si>
  <si>
    <t>2010-03-26 16:54:37</t>
  </si>
  <si>
    <t>10096003</t>
  </si>
  <si>
    <t>0652294</t>
  </si>
  <si>
    <t>TACHUELO</t>
  </si>
  <si>
    <t>ZONTHOXYLUM SPP.</t>
  </si>
  <si>
    <t>FERNAN SANCHEZ, MUCHINA</t>
  </si>
  <si>
    <t>TRIPLARIS GUAYAQUILENSIS</t>
  </si>
  <si>
    <t>PAFSU05302009717</t>
  </si>
  <si>
    <t>9717T8462</t>
  </si>
  <si>
    <t>2010-04-05 13:07:52</t>
  </si>
  <si>
    <t>0698159</t>
  </si>
  <si>
    <t>PAFSU05302009876</t>
  </si>
  <si>
    <t>9876T8639</t>
  </si>
  <si>
    <t>2010-04-15 16:13:13</t>
  </si>
  <si>
    <t>10071462</t>
  </si>
  <si>
    <t>0697653</t>
  </si>
  <si>
    <t>PAFSU05302010327</t>
  </si>
  <si>
    <t>10327T9096</t>
  </si>
  <si>
    <t>2010-05-13 09:21:33</t>
  </si>
  <si>
    <t>10071220</t>
  </si>
  <si>
    <t>0697650</t>
  </si>
  <si>
    <t>PAFSU05302010433</t>
  </si>
  <si>
    <t>1701551572001</t>
  </si>
  <si>
    <t>10433T9187</t>
  </si>
  <si>
    <t>2010-05-19 14:55:57</t>
  </si>
  <si>
    <t>10072435</t>
  </si>
  <si>
    <t>0697771</t>
  </si>
  <si>
    <t>PAFSI05302010703</t>
  </si>
  <si>
    <t>PATRIA NUEVA</t>
  </si>
  <si>
    <t>PROGRAMA DE APROVECHAMIENTO FORESTAL SIMPLIFICADO</t>
  </si>
  <si>
    <t>PAFSI</t>
  </si>
  <si>
    <t>1203464514</t>
  </si>
  <si>
    <t>ZAMBRANO VERA</t>
  </si>
  <si>
    <t>KATYY NARCISA</t>
  </si>
  <si>
    <t>1713231650</t>
  </si>
  <si>
    <t>AMBULUDI BUSTAMANTE</t>
  </si>
  <si>
    <t>DARWIN RENE</t>
  </si>
  <si>
    <t>10703P19468</t>
  </si>
  <si>
    <t>2010-06-03 15:39:03</t>
  </si>
  <si>
    <t>MASCAREY</t>
  </si>
  <si>
    <t>Hyeronima chocoensis</t>
  </si>
  <si>
    <t>10067351</t>
  </si>
  <si>
    <t>0709357</t>
  </si>
  <si>
    <t>GUAPALA,COLORADO</t>
  </si>
  <si>
    <t>SIMIRA SP.</t>
  </si>
  <si>
    <t>ALGODON, LANO, CEIBO ROJO, CEIBA, SUMAUMA</t>
  </si>
  <si>
    <t>Ceiba insignis</t>
  </si>
  <si>
    <t>10703P210927</t>
  </si>
  <si>
    <t>2010-08-19 12:27:25</t>
  </si>
  <si>
    <t>10703P311694</t>
  </si>
  <si>
    <t>2010-09-24 11:58:10</t>
  </si>
  <si>
    <t>PCAR05302010709</t>
  </si>
  <si>
    <t>PROGRAMA DE CORTA  PARA CORTA DE ARBOLES RELICTOS</t>
  </si>
  <si>
    <t>PCAR</t>
  </si>
  <si>
    <t>10709P19471</t>
  </si>
  <si>
    <t>2010-06-03 16:14:50</t>
  </si>
  <si>
    <t>10067402</t>
  </si>
  <si>
    <t>0706495</t>
  </si>
  <si>
    <t>10709P210926</t>
  </si>
  <si>
    <t>2010-08-19 12:12:11</t>
  </si>
  <si>
    <t>PAFSU05302010815</t>
  </si>
  <si>
    <t>10815T9556</t>
  </si>
  <si>
    <t>2010-06-09 11:33:58</t>
  </si>
  <si>
    <t>10072690</t>
  </si>
  <si>
    <t>0697765</t>
  </si>
  <si>
    <t>PAFEP05302010821</t>
  </si>
  <si>
    <t>PIEDRA BLANCA</t>
  </si>
  <si>
    <t>0802604744</t>
  </si>
  <si>
    <t>DELGADO ZAMBRANO</t>
  </si>
  <si>
    <t>DELSITO DISNEY</t>
  </si>
  <si>
    <t>10821T9562</t>
  </si>
  <si>
    <t>2010-06-09 13:19:23</t>
  </si>
  <si>
    <t>CARAGUASCA, SAPAN DE PALOMA</t>
  </si>
  <si>
    <t>10066703</t>
  </si>
  <si>
    <t>0710099</t>
  </si>
  <si>
    <t>MATA PALO, HIGUERON</t>
  </si>
  <si>
    <t>Coussapoa spp.</t>
  </si>
  <si>
    <t>PECHUGA DE GALLINA</t>
  </si>
  <si>
    <t>SPP 45</t>
  </si>
  <si>
    <t>PAFPL05302011024</t>
  </si>
  <si>
    <t>LA T VIA ZAPALLO</t>
  </si>
  <si>
    <t>1790007111001</t>
  </si>
  <si>
    <t>ALVAREZ VILLOTA</t>
  </si>
  <si>
    <t>PEDRO JOSE RAMON</t>
  </si>
  <si>
    <t>1712687480</t>
  </si>
  <si>
    <t>SARZOSA MARTINEZ</t>
  </si>
  <si>
    <t>DIEGO RAUL</t>
  </si>
  <si>
    <t>11024T9771</t>
  </si>
  <si>
    <t>2010-06-17 15:37:10</t>
  </si>
  <si>
    <t>ARABISCO, JACARANDA</t>
  </si>
  <si>
    <t>Jacaranda mimosiifolia</t>
  </si>
  <si>
    <t>10047701</t>
  </si>
  <si>
    <t>0697364</t>
  </si>
  <si>
    <t>TERMINALIA</t>
  </si>
  <si>
    <t>TERMINALIA OBLONGA</t>
  </si>
  <si>
    <t>CUTANGA, GUARANGO, CACEPO, TANKAM, YURUTZ</t>
  </si>
  <si>
    <t>Parkia spp.</t>
  </si>
  <si>
    <t>PAFPL05302011045</t>
  </si>
  <si>
    <t>LOS VELEZ</t>
  </si>
  <si>
    <t>0801102740</t>
  </si>
  <si>
    <t>NOGUERA ROLDAN</t>
  </si>
  <si>
    <t>VICENTE STUARDO</t>
  </si>
  <si>
    <t>11045T9800</t>
  </si>
  <si>
    <t>2010-06-18 16:58:37</t>
  </si>
  <si>
    <t>10050827</t>
  </si>
  <si>
    <t>0673055</t>
  </si>
  <si>
    <t>PCAR05302011053</t>
  </si>
  <si>
    <t>VALLE DEL SADE</t>
  </si>
  <si>
    <t>1203911563</t>
  </si>
  <si>
    <t>BAJAÑA ZAMBRANO</t>
  </si>
  <si>
    <t>SANTIAGO RUBEN</t>
  </si>
  <si>
    <t>1716015746</t>
  </si>
  <si>
    <t>PESANTEZ REYES</t>
  </si>
  <si>
    <t>PATRICIO ALFREDO</t>
  </si>
  <si>
    <t>11053P19806</t>
  </si>
  <si>
    <t>2010-06-21 13:57:11</t>
  </si>
  <si>
    <t>TANGARE</t>
  </si>
  <si>
    <t>Carapa guianensis</t>
  </si>
  <si>
    <t>10051373</t>
  </si>
  <si>
    <t>0683997</t>
  </si>
  <si>
    <t>11053P211915</t>
  </si>
  <si>
    <t>2010-10-06 14:40:12</t>
  </si>
  <si>
    <t>AZUFRE, MACHARE</t>
  </si>
  <si>
    <t>Symphonia globulifera</t>
  </si>
  <si>
    <t>PAFSU05302011227</t>
  </si>
  <si>
    <t>11227T9975</t>
  </si>
  <si>
    <t>2010-06-30 13:07:42</t>
  </si>
  <si>
    <t>10073255</t>
  </si>
  <si>
    <t>0697995</t>
  </si>
  <si>
    <t>PCAR05302011442</t>
  </si>
  <si>
    <t>0801707910</t>
  </si>
  <si>
    <t>MENDOZA CEDEÑO</t>
  </si>
  <si>
    <t>MARIA ISABEL</t>
  </si>
  <si>
    <t>0801707373</t>
  </si>
  <si>
    <t>GAMBOA MEJIA</t>
  </si>
  <si>
    <t>LEANDRO ALFREDO</t>
  </si>
  <si>
    <t>0801641432</t>
  </si>
  <si>
    <t>COROZO ANGULO</t>
  </si>
  <si>
    <t>FREDH CLEMENTE</t>
  </si>
  <si>
    <t>11442T10165</t>
  </si>
  <si>
    <t>2010-07-12 15:57:22</t>
  </si>
  <si>
    <t>10054094</t>
  </si>
  <si>
    <t>0690462</t>
  </si>
  <si>
    <t>PAFSU05302012025</t>
  </si>
  <si>
    <t>12025T10708</t>
  </si>
  <si>
    <t>2010-08-11 09:13:22</t>
  </si>
  <si>
    <t>10073545</t>
  </si>
  <si>
    <t>0698629</t>
  </si>
  <si>
    <t>PAFSU05302012271</t>
  </si>
  <si>
    <t>12271T10964</t>
  </si>
  <si>
    <t>2010-08-23 11:05:58</t>
  </si>
  <si>
    <t>10070905</t>
  </si>
  <si>
    <t>0697103</t>
  </si>
  <si>
    <t>PCAR05302012747</t>
  </si>
  <si>
    <t>0803018209</t>
  </si>
  <si>
    <t>CELI REVILLA</t>
  </si>
  <si>
    <t>CARLOS JULIO</t>
  </si>
  <si>
    <t>12747T11421</t>
  </si>
  <si>
    <t>2010-09-10 17:00:15</t>
  </si>
  <si>
    <t>GUAYACAN, HUAMBULA, GUAYACAN PECHICHE, PECHICHE</t>
  </si>
  <si>
    <t>MINQUARTIA GUIANENSIS</t>
  </si>
  <si>
    <t>10066503</t>
  </si>
  <si>
    <t>0709899</t>
  </si>
  <si>
    <t>PAFSU05302012917</t>
  </si>
  <si>
    <t>12917T11590</t>
  </si>
  <si>
    <t>2010-09-21 11:22:30</t>
  </si>
  <si>
    <t>10070558</t>
  </si>
  <si>
    <t>0697419</t>
  </si>
  <si>
    <t>PAFSU05302013191</t>
  </si>
  <si>
    <t>SAN FRANCISCO - RIO VERDE</t>
  </si>
  <si>
    <t>13191T11844</t>
  </si>
  <si>
    <t>2010-10-01 17:03:55</t>
  </si>
  <si>
    <t>10070209</t>
  </si>
  <si>
    <t>0697378</t>
  </si>
  <si>
    <t>PAFSI05302013443</t>
  </si>
  <si>
    <t>CRISTOBAL COLON</t>
  </si>
  <si>
    <t>0200796829</t>
  </si>
  <si>
    <t>CANANDE SA</t>
  </si>
  <si>
    <t>VERDE</t>
  </si>
  <si>
    <t>0401097704</t>
  </si>
  <si>
    <t>ROSERO LOMAS</t>
  </si>
  <si>
    <t>DARWIN GUILLEN</t>
  </si>
  <si>
    <t>13443T12059</t>
  </si>
  <si>
    <t>2010-10-13 11:21:47</t>
  </si>
  <si>
    <t>AGUACATILLO</t>
  </si>
  <si>
    <t>Beilschmiedia spp.</t>
  </si>
  <si>
    <t>10055480</t>
  </si>
  <si>
    <t>0707590</t>
  </si>
  <si>
    <t>CAOBA DE QUEVEDO, CACADILLO</t>
  </si>
  <si>
    <t>Caryodaphnosis theobromifolia</t>
  </si>
  <si>
    <t>COPAL, ANIME</t>
  </si>
  <si>
    <t>TRATTINICKIA GLAZIOVII</t>
  </si>
  <si>
    <t>MOLINILLO</t>
  </si>
  <si>
    <t>Maticia grandiflora</t>
  </si>
  <si>
    <t>SAPANPALO</t>
  </si>
  <si>
    <t>SPP 81</t>
  </si>
  <si>
    <t>PCAR05302013594</t>
  </si>
  <si>
    <t>VOLUNTAD DE DIOS</t>
  </si>
  <si>
    <t>1704748670</t>
  </si>
  <si>
    <t>ZAMBRANO ZAMBRANO</t>
  </si>
  <si>
    <t>ANGEL FILERMO</t>
  </si>
  <si>
    <t>0800346777</t>
  </si>
  <si>
    <t>PAZMIÑO AGUILAR</t>
  </si>
  <si>
    <t>ALFREDO MISAEL</t>
  </si>
  <si>
    <t>1001244811</t>
  </si>
  <si>
    <t>IPIALES IPIALES</t>
  </si>
  <si>
    <t>LUIS VICENTE</t>
  </si>
  <si>
    <t>13594T12224</t>
  </si>
  <si>
    <t>2010-10-20 11:39:26</t>
  </si>
  <si>
    <t>CLAVELLIN</t>
  </si>
  <si>
    <t>BROWNEA HERTAE</t>
  </si>
  <si>
    <t>00690253</t>
  </si>
  <si>
    <t>0105387</t>
  </si>
  <si>
    <t>MADERO NEGRO, GUAYACAN MADERO</t>
  </si>
  <si>
    <t>TABEBUIA BILLBERGIE</t>
  </si>
  <si>
    <t>SALERO, GUAYACAN SALERO</t>
  </si>
  <si>
    <t>LECYTHIS AMPLA</t>
  </si>
  <si>
    <t>MORAL BOBO, PITUCA, PITIUCA, JOJONCHO CCAQUE</t>
  </si>
  <si>
    <t>Clarisia racemosa</t>
  </si>
  <si>
    <t>GUADARIPO</t>
  </si>
  <si>
    <t>NECTANDRA GUADARIPO</t>
  </si>
  <si>
    <t>COLORADO MANZANO, COLORADO, TUCUTA, CHIALDE GRANDE, PIASTE, MANZANO, YANSAO, BOMBONE, COCO DE CANA</t>
  </si>
  <si>
    <t>PCAR05302013599</t>
  </si>
  <si>
    <t>0802238311</t>
  </si>
  <si>
    <t>HERNANDEZ NAPA</t>
  </si>
  <si>
    <t>CRISTHIAN TEOFILO</t>
  </si>
  <si>
    <t>1102057351</t>
  </si>
  <si>
    <t>YEROVI GONZALO</t>
  </si>
  <si>
    <t>13599T12227</t>
  </si>
  <si>
    <t>2010-10-20 11:59:29</t>
  </si>
  <si>
    <t>00691575</t>
  </si>
  <si>
    <t>0105439</t>
  </si>
  <si>
    <t>PAFEP05302013894</t>
  </si>
  <si>
    <t>CHONTADURO</t>
  </si>
  <si>
    <t>PROGRAMA DE CORTA DE ESPECIES PIONERAS</t>
  </si>
  <si>
    <t>0802796441</t>
  </si>
  <si>
    <t>MORAN CABRERA</t>
  </si>
  <si>
    <t>IVAN MARCELO</t>
  </si>
  <si>
    <t>13894T12486</t>
  </si>
  <si>
    <t>2010-11-05 11:39:13</t>
  </si>
  <si>
    <t>10067397</t>
  </si>
  <si>
    <t>0709490</t>
  </si>
  <si>
    <t>CAUCHO EXTRANJERO</t>
  </si>
  <si>
    <t>HEVEA BRASILENSIS</t>
  </si>
  <si>
    <t>MATAPALO,HIGUERON</t>
  </si>
  <si>
    <t>FICUS SPP.</t>
  </si>
  <si>
    <t>PAFEP05302013895</t>
  </si>
  <si>
    <t>13895T12488</t>
  </si>
  <si>
    <t>2010-11-05 11:56:11</t>
  </si>
  <si>
    <t>MATAPALO, TONGLO</t>
  </si>
  <si>
    <t>PAFSU05302014126</t>
  </si>
  <si>
    <t>14126T12699</t>
  </si>
  <si>
    <t>2010-11-16 08:56:55</t>
  </si>
  <si>
    <t>10070766</t>
  </si>
  <si>
    <t>0697710</t>
  </si>
  <si>
    <t>PAFSU05302014201</t>
  </si>
  <si>
    <t>14201T12786</t>
  </si>
  <si>
    <t>2010-11-19 08:47:34</t>
  </si>
  <si>
    <t>10070077</t>
  </si>
  <si>
    <t>0698003</t>
  </si>
  <si>
    <t>PAFSU05302014311</t>
  </si>
  <si>
    <t>0802314823</t>
  </si>
  <si>
    <t>HOYOS COBENA</t>
  </si>
  <si>
    <t>JHONY GASPAR</t>
  </si>
  <si>
    <t>14311T12885</t>
  </si>
  <si>
    <t>2010-11-26 08:40:14</t>
  </si>
  <si>
    <t>10070000</t>
  </si>
  <si>
    <t>0698364</t>
  </si>
  <si>
    <t>PAFEP05302014473</t>
  </si>
  <si>
    <t>SAN JUAN</t>
  </si>
  <si>
    <t>0800970022</t>
  </si>
  <si>
    <t>ARROYO GUEVARA</t>
  </si>
  <si>
    <t>CARLOS ANIBAL</t>
  </si>
  <si>
    <t>1711036481</t>
  </si>
  <si>
    <t>ANDINO GRANJA</t>
  </si>
  <si>
    <t>SEGUNDO GUSTAVO</t>
  </si>
  <si>
    <t>0802068072</t>
  </si>
  <si>
    <t>ANDRADE MESIA</t>
  </si>
  <si>
    <t>MARCELO ALEJANDRO</t>
  </si>
  <si>
    <t>14473T12993</t>
  </si>
  <si>
    <t>2010-12-01 15:41:49</t>
  </si>
  <si>
    <t>10042272</t>
  </si>
  <si>
    <t>0676179</t>
  </si>
  <si>
    <t>PAFSU05302014696</t>
  </si>
  <si>
    <t>14696T13216</t>
  </si>
  <si>
    <t>2010-12-10 10:45:42</t>
  </si>
  <si>
    <t>10070719</t>
  </si>
  <si>
    <t>0698224</t>
  </si>
  <si>
    <t>PCAR05302014840</t>
  </si>
  <si>
    <t>BUENOS AIRES</t>
  </si>
  <si>
    <t>0802270108</t>
  </si>
  <si>
    <t>CHICHANDE QUIÑONEZ</t>
  </si>
  <si>
    <t>JOSE ALBERTO</t>
  </si>
  <si>
    <t>14840T13357</t>
  </si>
  <si>
    <t>2010-12-16 13:25:38</t>
  </si>
  <si>
    <t>10032576</t>
  </si>
  <si>
    <t>0703720</t>
  </si>
  <si>
    <t>OVERAL, MUYUYO, UVA</t>
  </si>
  <si>
    <t>CORDIA LUTEA LAM</t>
  </si>
  <si>
    <t>PAFEP05302014841</t>
  </si>
  <si>
    <t>14841T13358</t>
  </si>
  <si>
    <t>2010-12-16 13:40:29</t>
  </si>
  <si>
    <t>10032433</t>
  </si>
  <si>
    <t>0703590</t>
  </si>
  <si>
    <t>PICHANGO,CHILLALDE</t>
  </si>
  <si>
    <t>TRICHOSPERMUM SPP</t>
  </si>
  <si>
    <t>GUABA, GUABO</t>
  </si>
  <si>
    <t>INGA SPP</t>
  </si>
  <si>
    <t>PAFEP05302014956</t>
  </si>
  <si>
    <t>14956T13457</t>
  </si>
  <si>
    <t>2010-12-21 16:38:05</t>
  </si>
  <si>
    <t>10066353</t>
  </si>
  <si>
    <t>0710749</t>
  </si>
  <si>
    <t>PCAR05302014964</t>
  </si>
  <si>
    <t>14964P316155</t>
  </si>
  <si>
    <t>2011-06-08 16:45:15</t>
  </si>
  <si>
    <t>10066839</t>
  </si>
  <si>
    <t>0706498</t>
  </si>
  <si>
    <t>14964P113466</t>
  </si>
  <si>
    <t>2010-12-22 09:29:20</t>
  </si>
  <si>
    <t>14964P215430</t>
  </si>
  <si>
    <t>2011-04-26 13:14:44</t>
  </si>
  <si>
    <t>PAFSU05302015058</t>
  </si>
  <si>
    <t>15058T13559</t>
  </si>
  <si>
    <t>2010-12-27 16:14:01</t>
  </si>
  <si>
    <t>10060839</t>
  </si>
  <si>
    <t>0701226</t>
  </si>
  <si>
    <t>PAFSU05302015302</t>
  </si>
  <si>
    <t>15302T13821</t>
  </si>
  <si>
    <t>2011-01-13 10:13:59</t>
  </si>
  <si>
    <t>10060516</t>
  </si>
  <si>
    <t>0701608</t>
  </si>
  <si>
    <t>PAFSU05302015382</t>
  </si>
  <si>
    <t>15382T13904</t>
  </si>
  <si>
    <t>2011-01-19 10:20:04</t>
  </si>
  <si>
    <t>10061760</t>
  </si>
  <si>
    <t>0702508</t>
  </si>
  <si>
    <t>PAFSU05302015520</t>
  </si>
  <si>
    <t>15520T14044</t>
  </si>
  <si>
    <t>2011-01-27 11:44:36</t>
  </si>
  <si>
    <t>10060080</t>
  </si>
  <si>
    <t>0699818</t>
  </si>
  <si>
    <t>PAFSU05302015522</t>
  </si>
  <si>
    <t>15522T14046</t>
  </si>
  <si>
    <t>2011-01-27 12:05:25</t>
  </si>
  <si>
    <t>10059585</t>
  </si>
  <si>
    <t>0699453</t>
  </si>
  <si>
    <t>PAFSU05302015685</t>
  </si>
  <si>
    <t>15685T14218</t>
  </si>
  <si>
    <t>2011-02-08 11:20:47</t>
  </si>
  <si>
    <t>10059566</t>
  </si>
  <si>
    <t>0700102</t>
  </si>
  <si>
    <t>PAFSU05302015686</t>
  </si>
  <si>
    <t>15686T14219</t>
  </si>
  <si>
    <t>2011-02-08 11:39:22</t>
  </si>
  <si>
    <t>10058793</t>
  </si>
  <si>
    <t>0699238</t>
  </si>
  <si>
    <t>PAFSU05302015928</t>
  </si>
  <si>
    <t>15928T14451</t>
  </si>
  <si>
    <t>2011-02-22 15:16:08</t>
  </si>
  <si>
    <t>10059759</t>
  </si>
  <si>
    <t>0701200</t>
  </si>
  <si>
    <t>PAFSU05302015971</t>
  </si>
  <si>
    <t>15971T14508</t>
  </si>
  <si>
    <t>2011-02-25 09:56:38</t>
  </si>
  <si>
    <t>10059283</t>
  </si>
  <si>
    <t>0700814</t>
  </si>
  <si>
    <t>PAFSU05302015976</t>
  </si>
  <si>
    <t>15976T14513</t>
  </si>
  <si>
    <t>2011-02-25 11:40:27</t>
  </si>
  <si>
    <t>10059214</t>
  </si>
  <si>
    <t>0699719</t>
  </si>
  <si>
    <t>PAFEP05407016318</t>
  </si>
  <si>
    <t>RONCA TIGRILLO</t>
  </si>
  <si>
    <t>1715980023</t>
  </si>
  <si>
    <t>CABRERA AYALA</t>
  </si>
  <si>
    <t>RAMON PANFILO</t>
  </si>
  <si>
    <t>1708763337001</t>
  </si>
  <si>
    <t>AYALA GUANOTUNA</t>
  </si>
  <si>
    <t>ANGEL RUBEN</t>
  </si>
  <si>
    <t>16318T14852</t>
  </si>
  <si>
    <t>2011-03-21 17:06:54</t>
  </si>
  <si>
    <t>10041575</t>
  </si>
  <si>
    <t>0684324</t>
  </si>
  <si>
    <t>PAFSU05407016393</t>
  </si>
  <si>
    <t>16393T14921</t>
  </si>
  <si>
    <t>2011-03-24 15:15:25</t>
  </si>
  <si>
    <t>10063244</t>
  </si>
  <si>
    <t>0698913</t>
  </si>
  <si>
    <t>PAFSU05407016395</t>
  </si>
  <si>
    <t>16395T14923</t>
  </si>
  <si>
    <t>2011-03-24 15:24:00</t>
  </si>
  <si>
    <t>10063052</t>
  </si>
  <si>
    <t>0698914</t>
  </si>
  <si>
    <t>PAFSU05407016396</t>
  </si>
  <si>
    <t>16396T14924</t>
  </si>
  <si>
    <t>2011-03-24 15:34:58</t>
  </si>
  <si>
    <t>10064139</t>
  </si>
  <si>
    <t>0700210</t>
  </si>
  <si>
    <t>PAFSI05407016408</t>
  </si>
  <si>
    <t>16408T14939</t>
  </si>
  <si>
    <t>2011-03-25 12:43:11</t>
  </si>
  <si>
    <t>GUAYABILLO</t>
  </si>
  <si>
    <t>Eugenia spp.</t>
  </si>
  <si>
    <t>10054783</t>
  </si>
  <si>
    <t>0055094</t>
  </si>
  <si>
    <t>PEPA ROJA</t>
  </si>
  <si>
    <t>SPP 80</t>
  </si>
  <si>
    <t>COPAL, ANIME, PULGANDE</t>
  </si>
  <si>
    <t>TRATTINICKIA BARBOURI</t>
  </si>
  <si>
    <t>PAFSU05407016659</t>
  </si>
  <si>
    <t>16659T15176</t>
  </si>
  <si>
    <t>2011-04-08 08:28:58</t>
  </si>
  <si>
    <t>10064137</t>
  </si>
  <si>
    <t>0700918</t>
  </si>
  <si>
    <t>SANDE, SANDI</t>
  </si>
  <si>
    <t>BROSIMUN UTILE</t>
  </si>
  <si>
    <t>PAFSU05407016661</t>
  </si>
  <si>
    <t>16661T15178</t>
  </si>
  <si>
    <t>2011-04-08 08:47:05</t>
  </si>
  <si>
    <t>10064206</t>
  </si>
  <si>
    <t>0699979</t>
  </si>
  <si>
    <t>PCAR05407016851</t>
  </si>
  <si>
    <t>0901525360</t>
  </si>
  <si>
    <t>RODRIGUEZ CAMPUSANO</t>
  </si>
  <si>
    <t>ANGEL CRISOSTOMO</t>
  </si>
  <si>
    <t>16851P115349</t>
  </si>
  <si>
    <t>2011-04-19 12:56:16</t>
  </si>
  <si>
    <t>10053857</t>
  </si>
  <si>
    <t>0692544</t>
  </si>
  <si>
    <t>16851P219708</t>
  </si>
  <si>
    <t>2011-10-27 12:59:50</t>
  </si>
  <si>
    <t>GUAYACAN</t>
  </si>
  <si>
    <t>TABEBUIA SPP.</t>
  </si>
  <si>
    <t>PAFEP05407017262</t>
  </si>
  <si>
    <t>SIMON PLATA TORRES</t>
  </si>
  <si>
    <t>1724391147</t>
  </si>
  <si>
    <t>TULCAN PASQUEL</t>
  </si>
  <si>
    <t>LUIS ANIBAL</t>
  </si>
  <si>
    <t>17262T15740</t>
  </si>
  <si>
    <t>2011-05-12 16:10:05</t>
  </si>
  <si>
    <t>10051637</t>
  </si>
  <si>
    <t>0711223</t>
  </si>
  <si>
    <t>UVA, UVILLA, UVA DE MONTE</t>
  </si>
  <si>
    <t>Pourouma minor</t>
  </si>
  <si>
    <t>PAFAP05407017614</t>
  </si>
  <si>
    <t>EL COCO</t>
  </si>
  <si>
    <t>0801296252</t>
  </si>
  <si>
    <t>ALCIVAR PAZMIÑO</t>
  </si>
  <si>
    <t>HECTOR OTON</t>
  </si>
  <si>
    <t>0901938803</t>
  </si>
  <si>
    <t>HAZ SALVATIERRA</t>
  </si>
  <si>
    <t>CARLOS ALBERTO</t>
  </si>
  <si>
    <t>17614T16093</t>
  </si>
  <si>
    <t>2011-06-06 12:02:30</t>
  </si>
  <si>
    <t>TECA</t>
  </si>
  <si>
    <t>TECTONA GRANDIS</t>
  </si>
  <si>
    <t>10041621</t>
  </si>
  <si>
    <t>0670792</t>
  </si>
  <si>
    <t>PCAR05407017691</t>
  </si>
  <si>
    <t>2011-06-08 16:35:39</t>
  </si>
  <si>
    <t>CANELO CAFE, CANELO</t>
  </si>
  <si>
    <t>Persea spp.</t>
  </si>
  <si>
    <t>CAIMITO, CAIMITILLO, COLORADO,  LECHE BRAVA</t>
  </si>
  <si>
    <t>Pouteria spp.</t>
  </si>
  <si>
    <t>CEIBO, CEIBO ROJO</t>
  </si>
  <si>
    <t>PAFSU05407017727</t>
  </si>
  <si>
    <t>COOPERATIVA SAN FRANCISCO</t>
  </si>
  <si>
    <t>1703248813</t>
  </si>
  <si>
    <t>LOPEZ BAEZ</t>
  </si>
  <si>
    <t>GUSTAVO ALFONZO</t>
  </si>
  <si>
    <t>17727T16208</t>
  </si>
  <si>
    <t>2011-06-10 12:29:57</t>
  </si>
  <si>
    <t>10065295</t>
  </si>
  <si>
    <t>0691431</t>
  </si>
  <si>
    <t>PCAR05407017734</t>
  </si>
  <si>
    <t>GOLONDRINAS</t>
  </si>
  <si>
    <t>0801194853001</t>
  </si>
  <si>
    <t>VALENCIA AYOVI</t>
  </si>
  <si>
    <t>FELIX HERICO</t>
  </si>
  <si>
    <t>17734T16215</t>
  </si>
  <si>
    <t>2011-06-10 14:35:11</t>
  </si>
  <si>
    <t>PEINE DE MONO, SHIMUT, ACHIOTILLO</t>
  </si>
  <si>
    <t>Apeiba membranacea</t>
  </si>
  <si>
    <t>10038226</t>
  </si>
  <si>
    <t>0698790</t>
  </si>
  <si>
    <t>CEIBA, CEIBO, BUAMBUISH, HUA YUI</t>
  </si>
  <si>
    <t>CEIBA PENTANDRA</t>
  </si>
  <si>
    <t>MAMEY COMESTIBLE</t>
  </si>
  <si>
    <t>POUTERIA SAPOTA</t>
  </si>
  <si>
    <t>NADE</t>
  </si>
  <si>
    <t>SPP 75</t>
  </si>
  <si>
    <t>LAGUNO</t>
  </si>
  <si>
    <t>Vochysia macrophylla</t>
  </si>
  <si>
    <t>CHONTILLO, CHONTA CASPI, PIEDRITA, HUESITO</t>
  </si>
  <si>
    <t>Andira spp.</t>
  </si>
  <si>
    <t>PAFSU05407017784</t>
  </si>
  <si>
    <t>17784T16265</t>
  </si>
  <si>
    <t>2011-06-14 15:54:15</t>
  </si>
  <si>
    <t>10065301</t>
  </si>
  <si>
    <t>0700301</t>
  </si>
  <si>
    <t>CANELO</t>
  </si>
  <si>
    <t>PAFSU05407017785</t>
  </si>
  <si>
    <t>17785T16266</t>
  </si>
  <si>
    <t>2011-06-14 16:12:24</t>
  </si>
  <si>
    <t>10065189</t>
  </si>
  <si>
    <t>0700941</t>
  </si>
  <si>
    <t>PAFAP05407017978</t>
  </si>
  <si>
    <t>ZONA 137</t>
  </si>
  <si>
    <t>1300129127</t>
  </si>
  <si>
    <t>VELIZ LOOR</t>
  </si>
  <si>
    <t>RAFAEL GONZALO</t>
  </si>
  <si>
    <t>1716527310</t>
  </si>
  <si>
    <t>PALMA PIZA</t>
  </si>
  <si>
    <t>ANA CECILIA</t>
  </si>
  <si>
    <t>17978T16427</t>
  </si>
  <si>
    <t>2011-06-22 16:36:05</t>
  </si>
  <si>
    <t>10067344</t>
  </si>
  <si>
    <t>0673087</t>
  </si>
  <si>
    <t>PAFSI05407017995</t>
  </si>
  <si>
    <t>17995T16444</t>
  </si>
  <si>
    <t>2011-06-23 12:05:01</t>
  </si>
  <si>
    <t>10054919</t>
  </si>
  <si>
    <t>0707373</t>
  </si>
  <si>
    <t>PAFSI05407019164</t>
  </si>
  <si>
    <t>TESORO ESCONDIDO</t>
  </si>
  <si>
    <t>1792141974001</t>
  </si>
  <si>
    <t>VERDECANANDE SA</t>
  </si>
  <si>
    <t>19164T17540</t>
  </si>
  <si>
    <t>2011-08-11 12:41:27</t>
  </si>
  <si>
    <t>10055049</t>
  </si>
  <si>
    <t>0707478</t>
  </si>
  <si>
    <t>SANGRE DE GALLINA, AVEJON, LLORASANGRE, CUANGARE</t>
  </si>
  <si>
    <t>Otoba  gordonifolia</t>
  </si>
  <si>
    <t>GUAYABILLO, YUNYUN, ROBLE, WINEGRO</t>
  </si>
  <si>
    <t>CASCOL</t>
  </si>
  <si>
    <t>SPP 83</t>
  </si>
  <si>
    <t>ROSITA</t>
  </si>
  <si>
    <t>SPP 51</t>
  </si>
  <si>
    <t>PAFCL05407019623</t>
  </si>
  <si>
    <t>ZONA 34</t>
  </si>
  <si>
    <t>PROGRAMA DE APROVECHAMIENTO FORESTAL CONVERSION LEGAL</t>
  </si>
  <si>
    <t>PAFCL</t>
  </si>
  <si>
    <t>1701534685</t>
  </si>
  <si>
    <t>FLORES LOPEZ</t>
  </si>
  <si>
    <t>JOSE ELIAS FACUNDO</t>
  </si>
  <si>
    <t>0801960014</t>
  </si>
  <si>
    <t>FAJARDO DIOMEDES</t>
  </si>
  <si>
    <t>MONCERRATE</t>
  </si>
  <si>
    <t>19623T17988</t>
  </si>
  <si>
    <t>2011-08-29 14:36:57</t>
  </si>
  <si>
    <t>MORAL, MORAL FINO, CHIAP, SOTA</t>
  </si>
  <si>
    <t>MACLURA TINCTORIA</t>
  </si>
  <si>
    <t>00705104</t>
  </si>
  <si>
    <t>0042308</t>
  </si>
  <si>
    <t>AJO</t>
  </si>
  <si>
    <t>Mansoa spp.</t>
  </si>
  <si>
    <t>GUION, PELA PERRO, CHIME ROSADO</t>
  </si>
  <si>
    <t>Pseudolmedia rigida</t>
  </si>
  <si>
    <t>CAIMITILLO</t>
  </si>
  <si>
    <t>Chrysophyllum spp.</t>
  </si>
  <si>
    <t>MARIA, MANZANO, MANZANO CASCARILLO</t>
  </si>
  <si>
    <t>Calophyllum brasiliense</t>
  </si>
  <si>
    <t>MAMEY</t>
  </si>
  <si>
    <t>Calocarpum mammosum</t>
  </si>
  <si>
    <t>PEINE DE MONO, CORCHO, SHIMUT, BALSA, BALSO PASALLO</t>
  </si>
  <si>
    <t>Apeiba membranacea Spruce ex Benth</t>
  </si>
  <si>
    <t>ANONA, CHIRIMOYA, CHIRIMOYO</t>
  </si>
  <si>
    <t>ROLLINIA SPP</t>
  </si>
  <si>
    <t>SAPAN DE PALOMA, SAPAN</t>
  </si>
  <si>
    <t>TREMA MICRANTHA</t>
  </si>
  <si>
    <t>CIRUELO, JOBO, OVO DE MONTE, OBITO</t>
  </si>
  <si>
    <t>Spondias mombin</t>
  </si>
  <si>
    <t>BALSA, BOYA, BALSO MACHO, BALSA JIBARRA, TECUPAJE</t>
  </si>
  <si>
    <t>Ochroma piramidale</t>
  </si>
  <si>
    <t>SAPOTE COLORADO, SAPOTE DE MONTANA, SAPOTE, SAPOTEJN</t>
  </si>
  <si>
    <t>STERCULIA SPP.</t>
  </si>
  <si>
    <t>VOCHYSIA SPP.</t>
  </si>
  <si>
    <t>JAGUA</t>
  </si>
  <si>
    <t>GENIPA AMERICANA</t>
  </si>
  <si>
    <t>HIGUERON</t>
  </si>
  <si>
    <t>Ficus spp.</t>
  </si>
  <si>
    <t>PAFAP05407019799</t>
  </si>
  <si>
    <t>NARANJAL</t>
  </si>
  <si>
    <t>1715935183</t>
  </si>
  <si>
    <t>OLAYA VERDESOTO</t>
  </si>
  <si>
    <t>EDUARDO</t>
  </si>
  <si>
    <t>19799T18157</t>
  </si>
  <si>
    <t>2011-09-05 14:50:46</t>
  </si>
  <si>
    <t>MELINA, GMELINA</t>
  </si>
  <si>
    <t>Gmelina arborea</t>
  </si>
  <si>
    <t>10044949</t>
  </si>
  <si>
    <t>0690838</t>
  </si>
  <si>
    <t>PAFEP05407023122</t>
  </si>
  <si>
    <t>PERLA DEL SADE</t>
  </si>
  <si>
    <t>0802845537</t>
  </si>
  <si>
    <t>PEÑAFIEÑ BARRE</t>
  </si>
  <si>
    <t>JOSE FERNANDO</t>
  </si>
  <si>
    <t>0800335291</t>
  </si>
  <si>
    <t>ANGULO PRECIADO</t>
  </si>
  <si>
    <t>ESTEBAN BOLIVAR</t>
  </si>
  <si>
    <t>0800785479</t>
  </si>
  <si>
    <t>CEVALLOS QUI¿ONEZ</t>
  </si>
  <si>
    <t>ANITALINA</t>
  </si>
  <si>
    <t>23122T21262</t>
  </si>
  <si>
    <t>2011-12-22 11:22:09</t>
  </si>
  <si>
    <t>10055336</t>
  </si>
  <si>
    <t>0683309</t>
  </si>
  <si>
    <t>PAFEP05407020808</t>
  </si>
  <si>
    <t>RECINTO GOLONDRINAS</t>
  </si>
  <si>
    <t>20808T19109</t>
  </si>
  <si>
    <t>2011-10-07 14:33:27</t>
  </si>
  <si>
    <t>00698069</t>
  </si>
  <si>
    <t>0041711</t>
  </si>
  <si>
    <t>PCAR05407020810</t>
  </si>
  <si>
    <t>20810T19113</t>
  </si>
  <si>
    <t>2011-10-07 14:56:15</t>
  </si>
  <si>
    <t>PAFAP05407021120</t>
  </si>
  <si>
    <t>0800549248</t>
  </si>
  <si>
    <t>VERA VERGARA</t>
  </si>
  <si>
    <t>ROGELIO LEOVIGILDO</t>
  </si>
  <si>
    <t>1714308440</t>
  </si>
  <si>
    <t>GUILLEN NOGALES</t>
  </si>
  <si>
    <t>HENRRY PATRICIO</t>
  </si>
  <si>
    <t>21120T19393</t>
  </si>
  <si>
    <t>2011-10-17 17:05:27</t>
  </si>
  <si>
    <t>00672698</t>
  </si>
  <si>
    <t>1005460</t>
  </si>
  <si>
    <t>FCB05407021149</t>
  </si>
  <si>
    <t>LOS ARENALES</t>
  </si>
  <si>
    <t>FORMULARIO DE CORTA PARA BALSA</t>
  </si>
  <si>
    <t>FCB</t>
  </si>
  <si>
    <t>0800814923</t>
  </si>
  <si>
    <t>RUA ALARCON</t>
  </si>
  <si>
    <t>MARTIN</t>
  </si>
  <si>
    <t>0802058347</t>
  </si>
  <si>
    <t>ANGULO ESTACIO</t>
  </si>
  <si>
    <t>MERCEDES SULEMA</t>
  </si>
  <si>
    <t>21149T19422</t>
  </si>
  <si>
    <t>2011-10-19 08:51:26</t>
  </si>
  <si>
    <t>PAFSU05407021208</t>
  </si>
  <si>
    <t>2011-10-20 11:33:19</t>
  </si>
  <si>
    <t>00692164</t>
  </si>
  <si>
    <t>0054260</t>
  </si>
  <si>
    <t>Otoba gracilipes</t>
  </si>
  <si>
    <t>PAFSU05407021220</t>
  </si>
  <si>
    <t>1714929757</t>
  </si>
  <si>
    <t>JACOME MARCILLO</t>
  </si>
  <si>
    <t>JOSE XAVIER</t>
  </si>
  <si>
    <t>21220P119491</t>
  </si>
  <si>
    <t>2011-10-20 14:25:26</t>
  </si>
  <si>
    <t>PCAR05407021269</t>
  </si>
  <si>
    <t>PORTONUEVO</t>
  </si>
  <si>
    <t>1310367931</t>
  </si>
  <si>
    <t>ALVARES ZAMBRANO</t>
  </si>
  <si>
    <t>LEONARDO ALFREDO</t>
  </si>
  <si>
    <t>21269T19540</t>
  </si>
  <si>
    <t>2011-10-21 14:51:04</t>
  </si>
  <si>
    <t>GUAYABO</t>
  </si>
  <si>
    <t>PSIDIUM SPP</t>
  </si>
  <si>
    <t>00694698</t>
  </si>
  <si>
    <t>1005153</t>
  </si>
  <si>
    <t>PAFPL05407021380</t>
  </si>
  <si>
    <t>1701972844</t>
  </si>
  <si>
    <t>LECARO MORA</t>
  </si>
  <si>
    <t>JOSE EDUARDO</t>
  </si>
  <si>
    <t>21380T19649</t>
  </si>
  <si>
    <t>2011-10-26 10:45:18</t>
  </si>
  <si>
    <t>00663236</t>
  </si>
  <si>
    <t>0055113</t>
  </si>
  <si>
    <t>FCB05362021938</t>
  </si>
  <si>
    <t>0801181967</t>
  </si>
  <si>
    <t>CEDEÑO OLIVO</t>
  </si>
  <si>
    <t>CARLOS RENE</t>
  </si>
  <si>
    <t>0800534901</t>
  </si>
  <si>
    <t>LOPEZ OLIVO</t>
  </si>
  <si>
    <t>NORALMA NANCIS</t>
  </si>
  <si>
    <t>21938T20208</t>
  </si>
  <si>
    <t>2011-11-17 10:18:44</t>
  </si>
  <si>
    <t>FCB05362021945</t>
  </si>
  <si>
    <t>SIMON BOLIVAR</t>
  </si>
  <si>
    <t>1713117453</t>
  </si>
  <si>
    <t>SOLORZANO LASCANO</t>
  </si>
  <si>
    <t>ANTONIA YOLANDA</t>
  </si>
  <si>
    <t>21945T20210</t>
  </si>
  <si>
    <t>2011-11-17 10:50:57</t>
  </si>
  <si>
    <t>PAFSI05362022346</t>
  </si>
  <si>
    <t>22346T20580</t>
  </si>
  <si>
    <t>2011-12-01 11:41:54</t>
  </si>
  <si>
    <t>10055561</t>
  </si>
  <si>
    <t>0707299</t>
  </si>
  <si>
    <t>VARA NEGRA</t>
  </si>
  <si>
    <t>Hirtella spp.</t>
  </si>
  <si>
    <t>LOTERIA, KUCHA TSEMPU, URUTZ</t>
  </si>
  <si>
    <t>Osteopholium platyspermun</t>
  </si>
  <si>
    <t>AMARGO, VILLE, CAPULI BLANCO</t>
  </si>
  <si>
    <t>Simarouba amara</t>
  </si>
  <si>
    <t>PAFEP05362022392</t>
  </si>
  <si>
    <t>ZONA 135</t>
  </si>
  <si>
    <t>1302690886</t>
  </si>
  <si>
    <t>BAILON ZAMBRANO</t>
  </si>
  <si>
    <t>JUAN POLICARPO</t>
  </si>
  <si>
    <t>1203781859</t>
  </si>
  <si>
    <t>SALTOS CEDENO</t>
  </si>
  <si>
    <t>NESTOR ORLANDO</t>
  </si>
  <si>
    <t>22392T20612</t>
  </si>
  <si>
    <t>2011-12-01 16:17:21</t>
  </si>
  <si>
    <t>10042828</t>
  </si>
  <si>
    <t>0682919</t>
  </si>
  <si>
    <t>CAUCHILLO</t>
  </si>
  <si>
    <t>Castilla tunu</t>
  </si>
  <si>
    <t>TACHUELO, AZAFRAN, LIMONCILLO, ZAZAFRA, AZAFRA, NARANJITO</t>
  </si>
  <si>
    <t>Zanthoxylum spp.</t>
  </si>
  <si>
    <t>PAFSU05407022600</t>
  </si>
  <si>
    <t>1711357085</t>
  </si>
  <si>
    <t>CARDENAS ROGEL</t>
  </si>
  <si>
    <t>YODER ATILIO</t>
  </si>
  <si>
    <t>22600T20814</t>
  </si>
  <si>
    <t>2011-12-09 13:17:32</t>
  </si>
  <si>
    <t>10044364</t>
  </si>
  <si>
    <t>0711346</t>
  </si>
  <si>
    <t>COPALILLO</t>
  </si>
  <si>
    <t>Protium spp.</t>
  </si>
  <si>
    <t>MALVA</t>
  </si>
  <si>
    <t>MATISIA SP.</t>
  </si>
  <si>
    <t>PAFSU05407022620</t>
  </si>
  <si>
    <t>1708909500</t>
  </si>
  <si>
    <t>ZAMBRANO CEVALLOS</t>
  </si>
  <si>
    <t>BENEDICTA MATILDE</t>
  </si>
  <si>
    <t>22620T20837</t>
  </si>
  <si>
    <t>2011-12-09 15:27:05</t>
  </si>
  <si>
    <t>10054175</t>
  </si>
  <si>
    <t>0690603</t>
  </si>
  <si>
    <t>FCB05407023155</t>
  </si>
  <si>
    <t>0800654329</t>
  </si>
  <si>
    <t>RODRIGUEZ RIVAS</t>
  </si>
  <si>
    <t>FRANCISCA HIPATIA</t>
  </si>
  <si>
    <t>0801883711</t>
  </si>
  <si>
    <t>REASCO SEGURA</t>
  </si>
  <si>
    <t>PABLO CESAR</t>
  </si>
  <si>
    <t>23155T21292</t>
  </si>
  <si>
    <t>2011-12-23 10:53:20</t>
  </si>
  <si>
    <t>PCAR05407023274</t>
  </si>
  <si>
    <t>1710728799</t>
  </si>
  <si>
    <t>CARRERA CARRERA</t>
  </si>
  <si>
    <t>SAULO KLEVER</t>
  </si>
  <si>
    <t>0801528639</t>
  </si>
  <si>
    <t>RAMÍREZ HUILA</t>
  </si>
  <si>
    <t>WAGNER NOLASCO</t>
  </si>
  <si>
    <t>23274T21384</t>
  </si>
  <si>
    <t>2011-12-28 15:59:21</t>
  </si>
  <si>
    <t>10054285</t>
  </si>
  <si>
    <t>0692393</t>
  </si>
  <si>
    <t>FCB05407023376</t>
  </si>
  <si>
    <t>SAN JUAN - MALIMPIA</t>
  </si>
  <si>
    <t>1703710952</t>
  </si>
  <si>
    <t>HERNANDEZ CARRERA</t>
  </si>
  <si>
    <t>ALBERTO SALOMON</t>
  </si>
  <si>
    <t>23376T21486</t>
  </si>
  <si>
    <t>2012-01-05 10:54:05</t>
  </si>
  <si>
    <t>PAFSI05407023501</t>
  </si>
  <si>
    <t>TESORO ESCONDIDO - LA CRISTOBAL</t>
  </si>
  <si>
    <t>23501T21556</t>
  </si>
  <si>
    <t>2012-01-10 09:59:30</t>
  </si>
  <si>
    <t>00707308</t>
  </si>
  <si>
    <t>0055753</t>
  </si>
  <si>
    <t>LIMON, LIMONCILLO</t>
  </si>
  <si>
    <t>Calyptranthes plicata</t>
  </si>
  <si>
    <t>GUABILLO</t>
  </si>
  <si>
    <t>Inga spp</t>
  </si>
  <si>
    <t>PAFSI05407023506</t>
  </si>
  <si>
    <t>TESORO ESCONDIDO - CRISTOBAL COLON</t>
  </si>
  <si>
    <t>23506T21561</t>
  </si>
  <si>
    <t>2012-01-10 11:21:18</t>
  </si>
  <si>
    <t>FCB05407023725</t>
  </si>
  <si>
    <t>GUALLABAMBA</t>
  </si>
  <si>
    <t>0801521220</t>
  </si>
  <si>
    <t>QUIÑONEZ REASCO</t>
  </si>
  <si>
    <t>PEDRO DENNY</t>
  </si>
  <si>
    <t>1314708007</t>
  </si>
  <si>
    <t>CHAVEZ VELIZ</t>
  </si>
  <si>
    <t>JOSE LUIS</t>
  </si>
  <si>
    <t>23725T21786</t>
  </si>
  <si>
    <t>2012-01-19 11:58:12</t>
  </si>
  <si>
    <t>FCB05407023844</t>
  </si>
  <si>
    <t>SAN ANTONIO</t>
  </si>
  <si>
    <t>1720208196</t>
  </si>
  <si>
    <t>RODRIGUEZ CHERNE</t>
  </si>
  <si>
    <t>JAIRO JAVIER</t>
  </si>
  <si>
    <t>23844T21883</t>
  </si>
  <si>
    <t>2012-01-30 14:06:03</t>
  </si>
  <si>
    <t>PAFEP05407024020</t>
  </si>
  <si>
    <t>0800569279</t>
  </si>
  <si>
    <t>LEON BALDEON</t>
  </si>
  <si>
    <t>ISIDORO MANUEL</t>
  </si>
  <si>
    <t>0801838616001</t>
  </si>
  <si>
    <t>BERMELLO</t>
  </si>
  <si>
    <t>JIMMY GERARDO</t>
  </si>
  <si>
    <t>24020T22066</t>
  </si>
  <si>
    <t>2012-02-06 14:12:40</t>
  </si>
  <si>
    <t>00691169</t>
  </si>
  <si>
    <t>1004752</t>
  </si>
  <si>
    <t>PAFEP05407024272</t>
  </si>
  <si>
    <t>EL PROGRESO DEL NUEVO GUALLABAMBA</t>
  </si>
  <si>
    <t>1200253662</t>
  </si>
  <si>
    <t>LAJE SEGURA</t>
  </si>
  <si>
    <t>VICTOR MARIANO</t>
  </si>
  <si>
    <t>24272T22329</t>
  </si>
  <si>
    <t>2012-02-16 15:12:41</t>
  </si>
  <si>
    <t>00693221</t>
  </si>
  <si>
    <t>0035283</t>
  </si>
  <si>
    <t>AGUACATE</t>
  </si>
  <si>
    <t>Persea americana</t>
  </si>
  <si>
    <t>FCB05407024290</t>
  </si>
  <si>
    <t>LA QUINTA</t>
  </si>
  <si>
    <t>0919550434</t>
  </si>
  <si>
    <t>ERAZO RODRIGUEZ</t>
  </si>
  <si>
    <t>HERLINDA CONSUELO</t>
  </si>
  <si>
    <t>24290T22348</t>
  </si>
  <si>
    <t>2012-02-17 11:02:47</t>
  </si>
  <si>
    <t>PAFSI05407024591</t>
  </si>
  <si>
    <t>24591T22599</t>
  </si>
  <si>
    <t>2012-03-02 10:06:35</t>
  </si>
  <si>
    <t>00707531</t>
  </si>
  <si>
    <t>1005550</t>
  </si>
  <si>
    <t>COCO, CHALVIANDE</t>
  </si>
  <si>
    <t>Virola dixonii</t>
  </si>
  <si>
    <t>PCAR05407024613</t>
  </si>
  <si>
    <t>EL PROGRESO DEL GUAYABAMBA</t>
  </si>
  <si>
    <t>24613T22616</t>
  </si>
  <si>
    <t>2012-03-03 12:10:24</t>
  </si>
  <si>
    <t>1003528</t>
  </si>
  <si>
    <t>FCB05407024817</t>
  </si>
  <si>
    <t>MALIMPIA - VELEZ TAPAJE</t>
  </si>
  <si>
    <t>0802300186</t>
  </si>
  <si>
    <t>QUIÑONES LANDAZURI</t>
  </si>
  <si>
    <t>JAIME OMAR</t>
  </si>
  <si>
    <t>24817T22792</t>
  </si>
  <si>
    <t>2012-03-12 14:48:27</t>
  </si>
  <si>
    <t>FCB05407024828</t>
  </si>
  <si>
    <t>0802055327</t>
  </si>
  <si>
    <t>ESTACIO MONTEZUMA</t>
  </si>
  <si>
    <t>LEICY NOEMI</t>
  </si>
  <si>
    <t>24828T22808</t>
  </si>
  <si>
    <t>2012-03-13 09:20:50</t>
  </si>
  <si>
    <t>PAFPL05407024856</t>
  </si>
  <si>
    <t>24856T22847</t>
  </si>
  <si>
    <t>2012-03-14 08:16:28</t>
  </si>
  <si>
    <t>00679535</t>
  </si>
  <si>
    <t>1004352</t>
  </si>
  <si>
    <t>PAFEP05407025239</t>
  </si>
  <si>
    <t>0801858440</t>
  </si>
  <si>
    <t>CABEZA REALPE</t>
  </si>
  <si>
    <t>25239T23240</t>
  </si>
  <si>
    <t>2012-04-02 11:39:57</t>
  </si>
  <si>
    <t>10047114</t>
  </si>
  <si>
    <t>0690782</t>
  </si>
  <si>
    <t>FCB05407025310</t>
  </si>
  <si>
    <t>LA SEXTA</t>
  </si>
  <si>
    <t>1724959091</t>
  </si>
  <si>
    <t>MUÑOZ SOLORZANO</t>
  </si>
  <si>
    <t>MAXIMO MARCELO</t>
  </si>
  <si>
    <t>25310T23299</t>
  </si>
  <si>
    <t>2012-04-04 09:41:07</t>
  </si>
  <si>
    <t>PAFAP05407025417</t>
  </si>
  <si>
    <t>N 101</t>
  </si>
  <si>
    <t>1707204879</t>
  </si>
  <si>
    <t>ALARCON VALLADARES</t>
  </si>
  <si>
    <t>MARCO XAVIER</t>
  </si>
  <si>
    <t>0102591666</t>
  </si>
  <si>
    <t>BRITO MORALES</t>
  </si>
  <si>
    <t>SEGUNDO MARTIN</t>
  </si>
  <si>
    <t>25417T23386</t>
  </si>
  <si>
    <t>2012-04-10 11:17:39</t>
  </si>
  <si>
    <t>10055607</t>
  </si>
  <si>
    <t>0681035</t>
  </si>
  <si>
    <t>PAFSU05407025513</t>
  </si>
  <si>
    <t>COOPERATIVA VALLE DEL SADE</t>
  </si>
  <si>
    <t>0200075273</t>
  </si>
  <si>
    <t>RIERA RAMOS</t>
  </si>
  <si>
    <t>RAUL ANIBAL</t>
  </si>
  <si>
    <t>25513T23502</t>
  </si>
  <si>
    <t>2012-04-13 14:18:03</t>
  </si>
  <si>
    <t>00690885</t>
  </si>
  <si>
    <t>1005360</t>
  </si>
  <si>
    <t>PCAR05407025517</t>
  </si>
  <si>
    <t>Valle del Sade</t>
  </si>
  <si>
    <t>25517T23504</t>
  </si>
  <si>
    <t>2012-04-13 14:57:58</t>
  </si>
  <si>
    <t>00691054</t>
  </si>
  <si>
    <t>1005305</t>
  </si>
  <si>
    <t>PAFAP05407025562</t>
  </si>
  <si>
    <t>1703779205</t>
  </si>
  <si>
    <t>ALAVA MONCADA</t>
  </si>
  <si>
    <t>GUSTAVO IVAN</t>
  </si>
  <si>
    <t>0912188505</t>
  </si>
  <si>
    <t>GOSSMAN QUINONEZ</t>
  </si>
  <si>
    <t>ANIBAL IVAN</t>
  </si>
  <si>
    <t>25562T23539</t>
  </si>
  <si>
    <t>2012-04-16 13:41:15</t>
  </si>
  <si>
    <t>00672374</t>
  </si>
  <si>
    <t>0043831</t>
  </si>
  <si>
    <t>PAFPL22360025621</t>
  </si>
  <si>
    <t>LOS BANCOS</t>
  </si>
  <si>
    <t>10 DE AGOSTO</t>
  </si>
  <si>
    <t>1790655458001</t>
  </si>
  <si>
    <t>SERVIALIMENTOS</t>
  </si>
  <si>
    <t>CIA LTDA</t>
  </si>
  <si>
    <t>1714641022</t>
  </si>
  <si>
    <t>BRAVO MARTINEZ</t>
  </si>
  <si>
    <t>WALTER ENRIQUE</t>
  </si>
  <si>
    <t>25621T23597</t>
  </si>
  <si>
    <t>2012-04-18 15:34:43</t>
  </si>
  <si>
    <t>BAMBU GIGANTE</t>
  </si>
  <si>
    <t>Dendrocalamus asper</t>
  </si>
  <si>
    <t>10038681</t>
  </si>
  <si>
    <t>0711878</t>
  </si>
  <si>
    <t>FCB05407025978</t>
  </si>
  <si>
    <t>SAN JUAN DE MALIMPIA</t>
  </si>
  <si>
    <t>0801348319</t>
  </si>
  <si>
    <t>NEVARES NAPA</t>
  </si>
  <si>
    <t>FLOR MARIA</t>
  </si>
  <si>
    <t>0800890741</t>
  </si>
  <si>
    <t>VELIZ BENAVIDES</t>
  </si>
  <si>
    <t>YEFERE ANTONIO</t>
  </si>
  <si>
    <t>25978T23915</t>
  </si>
  <si>
    <t>2012-05-03 10:14:57</t>
  </si>
  <si>
    <t>FCB05407026110</t>
  </si>
  <si>
    <t>0800806093</t>
  </si>
  <si>
    <t>VALDEZ ALCIVAR</t>
  </si>
  <si>
    <t>JOSE HERMINIO</t>
  </si>
  <si>
    <t>26110T24058</t>
  </si>
  <si>
    <t>2012-05-09 12:58:47</t>
  </si>
  <si>
    <t>PAFCL05407026318</t>
  </si>
  <si>
    <t>COOPERATIVA VOLUNTAD DE DIOS</t>
  </si>
  <si>
    <t>1705058707</t>
  </si>
  <si>
    <t>VELETANGA NARANJO</t>
  </si>
  <si>
    <t>RIGAIL ROMULO</t>
  </si>
  <si>
    <t>1704769957</t>
  </si>
  <si>
    <t>RAMIREZ</t>
  </si>
  <si>
    <t>LUIS ANÍBAL</t>
  </si>
  <si>
    <t>26318T24249</t>
  </si>
  <si>
    <t>2012-05-17 12:42:58</t>
  </si>
  <si>
    <t>10048229</t>
  </si>
  <si>
    <t>0710202</t>
  </si>
  <si>
    <t>CHONTACASPI, NASCASOL</t>
  </si>
  <si>
    <t>Mouriri oligantha</t>
  </si>
  <si>
    <t>BAMBUDO</t>
  </si>
  <si>
    <t>HUBERUDENDRON PATINOI</t>
  </si>
  <si>
    <t>TILLO, LECHE CAFE</t>
  </si>
  <si>
    <t>BROSIMUN ALISCASTRUM</t>
  </si>
  <si>
    <t>ZAPOTE DE PERRO</t>
  </si>
  <si>
    <t>CAPPARIS SCABRIDA</t>
  </si>
  <si>
    <t>DORMILON, GUARANGO MACHO</t>
  </si>
  <si>
    <t>COJOBA ARBOREA</t>
  </si>
  <si>
    <t>SAPIUM SPP</t>
  </si>
  <si>
    <t>PAFEP05407026475</t>
  </si>
  <si>
    <t>UNION MANABITA</t>
  </si>
  <si>
    <t>0802487801</t>
  </si>
  <si>
    <t>SANCHEZ NAPA</t>
  </si>
  <si>
    <t>EDUARDO ISMAEL</t>
  </si>
  <si>
    <t>0801596701</t>
  </si>
  <si>
    <t>SALINAS TRELLES</t>
  </si>
  <si>
    <t>SANTO NERI</t>
  </si>
  <si>
    <t>0801594631</t>
  </si>
  <si>
    <t>LAZO BATALLAS</t>
  </si>
  <si>
    <t>JACKSON JAVIER</t>
  </si>
  <si>
    <t>26475T24423</t>
  </si>
  <si>
    <t>2012-05-23 15:43:55</t>
  </si>
  <si>
    <t>10053014</t>
  </si>
  <si>
    <t>0672286</t>
  </si>
  <si>
    <t>CEIBO VERDE</t>
  </si>
  <si>
    <t>FCB05407026627</t>
  </si>
  <si>
    <t>0925351488</t>
  </si>
  <si>
    <t>JIMENEZ CARCHI</t>
  </si>
  <si>
    <t>JULIO ALFONSO</t>
  </si>
  <si>
    <t>1716734262</t>
  </si>
  <si>
    <t>ZAMBRANO GARCIA</t>
  </si>
  <si>
    <t>JAVIER IVAN</t>
  </si>
  <si>
    <t>26627T24573</t>
  </si>
  <si>
    <t>2012-05-30 12:38:20</t>
  </si>
  <si>
    <t>PAFSU05407026642</t>
  </si>
  <si>
    <t>1703895910</t>
  </si>
  <si>
    <t>ORTEGA CARRERA</t>
  </si>
  <si>
    <t>RAUL ARCENIO</t>
  </si>
  <si>
    <t>26642T24590</t>
  </si>
  <si>
    <t>2012-05-30 15:37:48</t>
  </si>
  <si>
    <t>10063087</t>
  </si>
  <si>
    <t>0691732</t>
  </si>
  <si>
    <t>FCB05407026700</t>
  </si>
  <si>
    <t>PALMA REAL</t>
  </si>
  <si>
    <t>0802583773</t>
  </si>
  <si>
    <t>GRUEZO SEGURA</t>
  </si>
  <si>
    <t>MARIA NILA</t>
  </si>
  <si>
    <t>26700T24648</t>
  </si>
  <si>
    <t>2012-06-01 10:12:05</t>
  </si>
  <si>
    <t>FCB05407026702</t>
  </si>
  <si>
    <t>0800604175</t>
  </si>
  <si>
    <t>ANGULO CORTEZ</t>
  </si>
  <si>
    <t>WILSON BUENAVENTURA</t>
  </si>
  <si>
    <t>26702T24651</t>
  </si>
  <si>
    <t>2012-06-01 12:01:36</t>
  </si>
  <si>
    <t>FCB05407026950</t>
  </si>
  <si>
    <t>LAS GOLONDRINAS</t>
  </si>
  <si>
    <t>1723125900</t>
  </si>
  <si>
    <t>MIELES GUTIERRES</t>
  </si>
  <si>
    <t>JESSICA PATRICIA</t>
  </si>
  <si>
    <t>1314661164</t>
  </si>
  <si>
    <t>VARELA ANDRADE</t>
  </si>
  <si>
    <t>26950T24896</t>
  </si>
  <si>
    <t>2012-06-12 12:07:54</t>
  </si>
  <si>
    <t>FCB05407027130</t>
  </si>
  <si>
    <t>Guayallabamba</t>
  </si>
  <si>
    <t>1305583989</t>
  </si>
  <si>
    <t>QUIÑONEZ CARRANZA</t>
  </si>
  <si>
    <t>LUIS ENRIQUE</t>
  </si>
  <si>
    <t>27130T25070</t>
  </si>
  <si>
    <t>2012-06-19 13:54:58</t>
  </si>
  <si>
    <t>FCB05407027167</t>
  </si>
  <si>
    <t>0801425257</t>
  </si>
  <si>
    <t>CAMPUZANO BASURTO</t>
  </si>
  <si>
    <t>JESUS MARIA</t>
  </si>
  <si>
    <t>1308046935</t>
  </si>
  <si>
    <t>SOLORZANO VELEZ</t>
  </si>
  <si>
    <t>27167T25095</t>
  </si>
  <si>
    <t>2012-06-20 11:38:36</t>
  </si>
  <si>
    <t>FCB05407027255</t>
  </si>
  <si>
    <t>0801398132</t>
  </si>
  <si>
    <t>BONE CASTRO</t>
  </si>
  <si>
    <t>LIZARDO ONORALDO</t>
  </si>
  <si>
    <t>0801266370</t>
  </si>
  <si>
    <t>PINTO BENITEZ</t>
  </si>
  <si>
    <t>JORGE ERNESTO</t>
  </si>
  <si>
    <t>27255T25181</t>
  </si>
  <si>
    <t>2012-06-25 11:39:24</t>
  </si>
  <si>
    <t>FCB05407027629</t>
  </si>
  <si>
    <t>LAS MARAVILLAS</t>
  </si>
  <si>
    <t>1302601693</t>
  </si>
  <si>
    <t>VERA GARCIA</t>
  </si>
  <si>
    <t>JULIO JOSE</t>
  </si>
  <si>
    <t>27629T25430</t>
  </si>
  <si>
    <t>2012-07-05 09:29:55</t>
  </si>
  <si>
    <t>PAFSU05407028063</t>
  </si>
  <si>
    <t>EL CARMEN</t>
  </si>
  <si>
    <t>0200476687</t>
  </si>
  <si>
    <t>LOPEZ MORALES</t>
  </si>
  <si>
    <t>JUAN FROILAN</t>
  </si>
  <si>
    <t>28063T25698</t>
  </si>
  <si>
    <t>2012-07-17 17:22:50</t>
  </si>
  <si>
    <t>00692842</t>
  </si>
  <si>
    <t>0054015</t>
  </si>
  <si>
    <t>Dacryodes occidentalis</t>
  </si>
  <si>
    <t>PAFSU05407028127</t>
  </si>
  <si>
    <t>1301250468</t>
  </si>
  <si>
    <t>VERDUGA VELIZ</t>
  </si>
  <si>
    <t>HONORIO HERIBERTO</t>
  </si>
  <si>
    <t>28127T25763</t>
  </si>
  <si>
    <t>2012-07-20 16:45:15</t>
  </si>
  <si>
    <t>00692498</t>
  </si>
  <si>
    <t>1005308</t>
  </si>
  <si>
    <t>PAFPL04211016481</t>
  </si>
  <si>
    <t>Quinindé</t>
  </si>
  <si>
    <t>PROGRAMA DE MANEJO FORESTAL PARA BOSQUES CULTIVADOS(PLANTACIONES)</t>
  </si>
  <si>
    <t>PMFPL</t>
  </si>
  <si>
    <t>0800242349</t>
  </si>
  <si>
    <t>NAZARENO VALENCIA</t>
  </si>
  <si>
    <t>JUAN NILVER</t>
  </si>
  <si>
    <t>16481T9572</t>
  </si>
  <si>
    <t>2012-07-23 13:22:50</t>
  </si>
  <si>
    <t>TECA (Tectona grandis)</t>
  </si>
  <si>
    <t>tectona grandis</t>
  </si>
  <si>
    <t>10047461</t>
  </si>
  <si>
    <t>675848</t>
  </si>
  <si>
    <t>LAUREL COSTENO (Cordia alliodora)</t>
  </si>
  <si>
    <t>Cordia alliodora</t>
  </si>
  <si>
    <t>PAFPL04268016715</t>
  </si>
  <si>
    <t>MAGAYAL</t>
  </si>
  <si>
    <t>1801154475</t>
  </si>
  <si>
    <t>CAÑIZARES CAÑOTE</t>
  </si>
  <si>
    <t>ISAIAS ALEJANDRO</t>
  </si>
  <si>
    <t>0802087999</t>
  </si>
  <si>
    <t>PILATAXI LOOR</t>
  </si>
  <si>
    <t>CARLOS NEHOMAR</t>
  </si>
  <si>
    <t>16715T9636</t>
  </si>
  <si>
    <t>2012-08-09 09:10:05</t>
  </si>
  <si>
    <t>10051401</t>
  </si>
  <si>
    <t>675300</t>
  </si>
  <si>
    <t>PAFRE04211016884</t>
  </si>
  <si>
    <t>SITIO 5 DE AGOSTO</t>
  </si>
  <si>
    <t>PROGRAMA DE MANEJO FORESTAL PARA BOSQUES CULTIVADOS(ARBOLES DE REGENERACION NATURAL)</t>
  </si>
  <si>
    <t>PMFEPR</t>
  </si>
  <si>
    <t>0801064924</t>
  </si>
  <si>
    <t>QUIÑONEZ VALENCIA</t>
  </si>
  <si>
    <t>JOSE DUCREY</t>
  </si>
  <si>
    <t>16884T9709</t>
  </si>
  <si>
    <t>2012-08-23 11:19:59</t>
  </si>
  <si>
    <t>FERNAN SANCHEZ, MUCHINA (Triplaris guayaquilensis)</t>
  </si>
  <si>
    <t>Triplaris guayaquilensis</t>
  </si>
  <si>
    <t>10048810</t>
  </si>
  <si>
    <t>674955</t>
  </si>
  <si>
    <t>CAUCHO (Castilla elastica)</t>
  </si>
  <si>
    <t>Castilla elastica</t>
  </si>
  <si>
    <t>BOMBON, MAMBLA, NACEDERO, POROTON, PALO PRIETO, ESPINO PRIETO, PEPITA, PEPITO, POROTILLO (Erythrina poeppigiana)</t>
  </si>
  <si>
    <t>erythrina poeppigiana</t>
  </si>
  <si>
    <t>PAFAG04211016920</t>
  </si>
  <si>
    <t>ZONA 23</t>
  </si>
  <si>
    <t>PROGRAMA DE MANEJO FORESTAL PARA CORTA PARA BOSQUES CULTIVADOS(ARBOLES PLANTADOS)</t>
  </si>
  <si>
    <t>PMFAP</t>
  </si>
  <si>
    <t>1710276849</t>
  </si>
  <si>
    <t>PAZ Y MIÑO FORTTY</t>
  </si>
  <si>
    <t>VICTOR MIGUEL</t>
  </si>
  <si>
    <t>16920T9722</t>
  </si>
  <si>
    <t>2012-08-23 16:39:14</t>
  </si>
  <si>
    <t>MATAPALO, HIGUERON, HIGUERON ROSADO, HIGUERON SARNOSO, CAUCHILLO, HIGUERONCILLO, LECHOSO, ILA (Ficus sp.)</t>
  </si>
  <si>
    <t>ficus sp.</t>
  </si>
  <si>
    <t>10044905</t>
  </si>
  <si>
    <t>671635</t>
  </si>
  <si>
    <t>PAFPL04286017603</t>
  </si>
  <si>
    <t>0800574816</t>
  </si>
  <si>
    <t>MOTATO ESPANTOSO</t>
  </si>
  <si>
    <t>LUPO GIL</t>
  </si>
  <si>
    <t>17603T10238</t>
  </si>
  <si>
    <t>2012-10-01 09:46:56</t>
  </si>
  <si>
    <t>10044200</t>
  </si>
  <si>
    <t>677720</t>
  </si>
  <si>
    <t>PAFPL04161017701</t>
  </si>
  <si>
    <t>EL TRIUNFO</t>
  </si>
  <si>
    <t>1305379479</t>
  </si>
  <si>
    <t>ANDRADE ANDREADE</t>
  </si>
  <si>
    <t>JESUS ANTONIO</t>
  </si>
  <si>
    <t>0801194853</t>
  </si>
  <si>
    <t>17701T10026</t>
  </si>
  <si>
    <t>2012-09-18 13:19:12</t>
  </si>
  <si>
    <t>PACHACO, MANGU CASPI, TANKAM (Schizolobium parahybum)</t>
  </si>
  <si>
    <t>Schizolobium parahyba</t>
  </si>
  <si>
    <t>10045743</t>
  </si>
  <si>
    <t>695799</t>
  </si>
  <si>
    <t>PAFSU05407028889</t>
  </si>
  <si>
    <t>1708579667</t>
  </si>
  <si>
    <t>ANKUASH PAUCH</t>
  </si>
  <si>
    <t>RAFAEL ANDRES</t>
  </si>
  <si>
    <t>28889P126493</t>
  </si>
  <si>
    <t>2012-09-26 15:27:12</t>
  </si>
  <si>
    <t>00693985</t>
  </si>
  <si>
    <t>0055119</t>
  </si>
  <si>
    <t>PAFSU05407028902</t>
  </si>
  <si>
    <t>28902P126500</t>
  </si>
  <si>
    <t>2012-09-27 11:14:35</t>
  </si>
  <si>
    <t>28902P226952</t>
  </si>
  <si>
    <t>2012-10-19 10:01:15</t>
  </si>
  <si>
    <t>PCAR05407028966</t>
  </si>
  <si>
    <t>VALLE ESMERALDA</t>
  </si>
  <si>
    <t>1301251359</t>
  </si>
  <si>
    <t>COBEÑA LOOR</t>
  </si>
  <si>
    <t>JOSE PLUTARCO</t>
  </si>
  <si>
    <t>0802604702</t>
  </si>
  <si>
    <t>AVILA GARCIA</t>
  </si>
  <si>
    <t>ROSA ANDREA</t>
  </si>
  <si>
    <t>28966T26552</t>
  </si>
  <si>
    <t>2012-10-04 14:32:11</t>
  </si>
  <si>
    <t>TILLO, TILLO BLANCO, GALLINAZO, URCO SHALIPO</t>
  </si>
  <si>
    <t>CELTIS SCHIPPII</t>
  </si>
  <si>
    <t>00707843</t>
  </si>
  <si>
    <t>1005026</t>
  </si>
  <si>
    <t>UVA</t>
  </si>
  <si>
    <t>Pourouma cecropiifolia</t>
  </si>
  <si>
    <t>MORA</t>
  </si>
  <si>
    <t>Miconia prasina</t>
  </si>
  <si>
    <t>GUABO</t>
  </si>
  <si>
    <t>Inga cordata</t>
  </si>
  <si>
    <t>CARRA, NAGUARE, BAMBUDO, COSTILLA DE VACA</t>
  </si>
  <si>
    <t>HUBERODENDROM PATINOI</t>
  </si>
  <si>
    <t>ARABISCO, GARZA, JACARANDA, BORREGO, RABO DE RATON, QUEPAJAPAJIN, AMBATU CASPI</t>
  </si>
  <si>
    <t>Jacaranda copaia</t>
  </si>
  <si>
    <t>PCAR05407029016</t>
  </si>
  <si>
    <t>0200317790</t>
  </si>
  <si>
    <t>OLALLA VARGAS</t>
  </si>
  <si>
    <t>WILSON GUMERCINDO</t>
  </si>
  <si>
    <t>1717121436</t>
  </si>
  <si>
    <t>OLALLA VERDEZOTO</t>
  </si>
  <si>
    <t>CHRISTIAN HERNAN</t>
  </si>
  <si>
    <t>29016T26609</t>
  </si>
  <si>
    <t>2012-10-16 15:56:20</t>
  </si>
  <si>
    <t>00690183</t>
  </si>
  <si>
    <t>0046648</t>
  </si>
  <si>
    <t>PAFPL04175018722</t>
  </si>
  <si>
    <t>RANCHO  QUEMADO</t>
  </si>
  <si>
    <t>1100591310</t>
  </si>
  <si>
    <t>ABAD RODRIGUEZ</t>
  </si>
  <si>
    <t>MAXIMO ALCIVAR</t>
  </si>
  <si>
    <t>1712558384</t>
  </si>
  <si>
    <t>CHILA LOOR</t>
  </si>
  <si>
    <t>LENIN EDUARDO</t>
  </si>
  <si>
    <t>18722T10465</t>
  </si>
  <si>
    <t>2012-10-17 15:03:35</t>
  </si>
  <si>
    <t>10043963</t>
  </si>
  <si>
    <t>687754</t>
  </si>
  <si>
    <t>PAFEP04161018725</t>
  </si>
  <si>
    <t>ZAPALLO</t>
  </si>
  <si>
    <t>1717371205</t>
  </si>
  <si>
    <t>DELGADO FERNANDEZ</t>
  </si>
  <si>
    <t>ANGEL AGAPO</t>
  </si>
  <si>
    <t>18725T10466</t>
  </si>
  <si>
    <t>2012-10-17 15:51:15</t>
  </si>
  <si>
    <t>10046249</t>
  </si>
  <si>
    <t>694997</t>
  </si>
  <si>
    <t>PICHANGO,CHILLALDE (Trichospermum spp)</t>
  </si>
  <si>
    <t>trichospermum spp</t>
  </si>
  <si>
    <t>PAFPL04301018820</t>
  </si>
  <si>
    <t>ZONA # 44</t>
  </si>
  <si>
    <t>WILSON</t>
  </si>
  <si>
    <t>18820T10501</t>
  </si>
  <si>
    <t>2012-10-19 15:47:46</t>
  </si>
  <si>
    <t>TERMINALIA (Terminalia ivorensis)</t>
  </si>
  <si>
    <t>terminalia ivorensis</t>
  </si>
  <si>
    <t>10044931</t>
  </si>
  <si>
    <t>690848</t>
  </si>
  <si>
    <t>PAFPL04179019103</t>
  </si>
  <si>
    <t>19103T10726</t>
  </si>
  <si>
    <t>2012-11-29 17:51:06</t>
  </si>
  <si>
    <t>10042999</t>
  </si>
  <si>
    <t>703198</t>
  </si>
  <si>
    <t>PAFPL04191019471</t>
  </si>
  <si>
    <t>ZONA 100</t>
  </si>
  <si>
    <t>CONTRACHAPADOS DE ESMERALDAS SA</t>
  </si>
  <si>
    <t>CHALAN ORDOÑEZ</t>
  </si>
  <si>
    <t>19471T11031</t>
  </si>
  <si>
    <t>2012-11-27 17:45:58</t>
  </si>
  <si>
    <t>10057601</t>
  </si>
  <si>
    <t>679276</t>
  </si>
  <si>
    <t>PCAR05407029259</t>
  </si>
  <si>
    <t>perla esmeraldeña</t>
  </si>
  <si>
    <t>29259T26940</t>
  </si>
  <si>
    <t>2012-11-29 16:57:28</t>
  </si>
  <si>
    <t>PIALDE, PIALDE MACHO, CHANGE</t>
  </si>
  <si>
    <t>Cupania cinerea</t>
  </si>
  <si>
    <t>00703580</t>
  </si>
  <si>
    <t>0043001</t>
  </si>
  <si>
    <t>LAUREL COSTENO</t>
  </si>
  <si>
    <t>GUABO, GUABA, GUABILLO, GUABA DE MACHETE</t>
  </si>
  <si>
    <t>Inga edulis</t>
  </si>
  <si>
    <t>PAFEP04175020249</t>
  </si>
  <si>
    <t>RANCHO QUEMADO</t>
  </si>
  <si>
    <t>1717495566</t>
  </si>
  <si>
    <t>LIRIO RARREZUETA</t>
  </si>
  <si>
    <t>RAÚL CLEMENTE</t>
  </si>
  <si>
    <t>20249T11593</t>
  </si>
  <si>
    <t>2012-12-14 11:27:19</t>
  </si>
  <si>
    <t>10043377</t>
  </si>
  <si>
    <t>688115</t>
  </si>
  <si>
    <t>MATA PALO, HIGUERON (Coussapoa spp.)</t>
  </si>
  <si>
    <t>coussapoa spp.</t>
  </si>
  <si>
    <t>MATAPALO,HIGUERON (Ficus spp.)</t>
  </si>
  <si>
    <t>ficus spp.</t>
  </si>
  <si>
    <t>TACHUELO, AZAFRAN, LIMONCILLO, ZAZAFRA, AZAFRA, NARANJITO (Zanthoxylum spp.)</t>
  </si>
  <si>
    <t>zanthoxylum spp.</t>
  </si>
  <si>
    <t>AGUACATE (Persea americana)</t>
  </si>
  <si>
    <t>GUABA, GUABO (Inga spp)</t>
  </si>
  <si>
    <t>inga spp</t>
  </si>
  <si>
    <t>FRUTA DE PAN (Artocarpus altilis)</t>
  </si>
  <si>
    <t>Artocarpus altilis</t>
  </si>
  <si>
    <t>PAFEP04347020666</t>
  </si>
  <si>
    <t>ZONA 101</t>
  </si>
  <si>
    <t>0501011191</t>
  </si>
  <si>
    <t>HERRERA BETANCOURT</t>
  </si>
  <si>
    <t>MARIA MARCELA</t>
  </si>
  <si>
    <t>0501243737</t>
  </si>
  <si>
    <t>HERRERA BETANCOURTH</t>
  </si>
  <si>
    <t>EDWIN OSWALDO</t>
  </si>
  <si>
    <t>1204489973</t>
  </si>
  <si>
    <t>ZAMBRANO ALCIVAR</t>
  </si>
  <si>
    <t>ERIKA KATIUSKA</t>
  </si>
  <si>
    <t>20666T11938</t>
  </si>
  <si>
    <t>2012-12-28 12:37:42</t>
  </si>
  <si>
    <t>10049904</t>
  </si>
  <si>
    <t>676057</t>
  </si>
  <si>
    <t>PAFSI04159020764</t>
  </si>
  <si>
    <t>LIBERTAD DEL CANANDE</t>
  </si>
  <si>
    <t>PROGRAMA DE MANEJO FORESTAL SIMPLIFICADO</t>
  </si>
  <si>
    <t>PMFSI</t>
  </si>
  <si>
    <t>1200298279</t>
  </si>
  <si>
    <t>CAMPUZANO ORTIZ</t>
  </si>
  <si>
    <t>JOSE DOROTEO EDMUNDO</t>
  </si>
  <si>
    <t>1305225953</t>
  </si>
  <si>
    <t>MANZABA MENENDEZ</t>
  </si>
  <si>
    <t>DANIEL ARMANDO</t>
  </si>
  <si>
    <t>20764T12005</t>
  </si>
  <si>
    <t>2013-01-09 16:38:23</t>
  </si>
  <si>
    <t>MAMEY (Calocarpum mammosum)</t>
  </si>
  <si>
    <t>10053825</t>
  </si>
  <si>
    <t>715053</t>
  </si>
  <si>
    <t>COPAL, ANIME, PULGANDE (Trattinickia barbouri)</t>
  </si>
  <si>
    <t>trattinickia barbouri</t>
  </si>
  <si>
    <t>SANGRE DE GALLINA, AVEJON, LLORASANGRE, CUANGARE (Otoba  gordonifolia)</t>
  </si>
  <si>
    <t>Otoba gordoniifolia</t>
  </si>
  <si>
    <t>SANDE, SANDI (Brosimun utile)</t>
  </si>
  <si>
    <t>COCO, CHALVIANDE (Virola dixonii)</t>
  </si>
  <si>
    <t>AZUFRE, MACHARE (Symphonia globulifera)</t>
  </si>
  <si>
    <t>BAMBUDO (Huberudendron patinoi)</t>
  </si>
  <si>
    <t>Huberodendron patinoi</t>
  </si>
  <si>
    <t>SAPAN DE PALOMA, SAPAN (Trema micrantha)</t>
  </si>
  <si>
    <t>Trema micrantha</t>
  </si>
  <si>
    <t>NADE (Spp 75)</t>
  </si>
  <si>
    <t>spp 75</t>
  </si>
  <si>
    <t>PAFSU04164021225</t>
  </si>
  <si>
    <t>PROGRAMA DE MANEJO FORESTAL SUSTENTABLE</t>
  </si>
  <si>
    <t>PMFSU</t>
  </si>
  <si>
    <t>0802604652</t>
  </si>
  <si>
    <t>PANTA VILLIGUA</t>
  </si>
  <si>
    <t>ANGEL FREDY</t>
  </si>
  <si>
    <t>21225T12313</t>
  </si>
  <si>
    <t>2013-01-15 17:16:38</t>
  </si>
  <si>
    <t>CUANGARE (Otoba gracilipes)</t>
  </si>
  <si>
    <t>10055705</t>
  </si>
  <si>
    <t>694828</t>
  </si>
  <si>
    <t>COCO, CHALVIANDE (Virola reidii)</t>
  </si>
  <si>
    <t>MASCAREY, CALUM, CALUM CALUM, MOTILON (Hyeronima alchorneoides)</t>
  </si>
  <si>
    <t>hyeronima alchorneoides</t>
  </si>
  <si>
    <t>DORMILON, GUARANGO MACHO (Cojoba arborea)</t>
  </si>
  <si>
    <t>Cojoba arborea</t>
  </si>
  <si>
    <t>PCAR04277021842</t>
  </si>
  <si>
    <t>COOPERATIVA ECUADOR PRIMERO</t>
  </si>
  <si>
    <t>1706703467</t>
  </si>
  <si>
    <t>RUMIGUANO SEIS</t>
  </si>
  <si>
    <t>DELIA NARCIS</t>
  </si>
  <si>
    <t>1715445324</t>
  </si>
  <si>
    <t>QUIROZ SALTOS</t>
  </si>
  <si>
    <t>EDISON MARCELO</t>
  </si>
  <si>
    <t>21842T12766</t>
  </si>
  <si>
    <t>2013-01-31 09:32:43</t>
  </si>
  <si>
    <t>10060912</t>
  </si>
  <si>
    <t>688369</t>
  </si>
  <si>
    <t>COPAL, COPALILLO, ANIME, PULGANDE (Dacryodes peruviana)</t>
  </si>
  <si>
    <t>MAMEY COMESTIBLE  (Pouteria sapota)</t>
  </si>
  <si>
    <t>Pouteria sapota</t>
  </si>
  <si>
    <t>JIGUA,CANELO (Nnectandra spp.)</t>
  </si>
  <si>
    <t>nectandra spp.</t>
  </si>
  <si>
    <t>CARRA, NAGUARE, BAMBUDO, COSTILLA DE VACA (Huberodendrom patinoi)</t>
  </si>
  <si>
    <t>TANGARE (Carapa guianensis)</t>
  </si>
  <si>
    <t>CEIBO VERDE (Ceiba pentandra)</t>
  </si>
  <si>
    <t>ceiba pentandra</t>
  </si>
  <si>
    <t>UVA, UVILLA, UVA DE MONTE (Pourouma minor)</t>
  </si>
  <si>
    <t>PEINE DE MONO, CORCHO, SHIMUT, BALSA, BALSO PASALLO (Apeiba membranacea)</t>
  </si>
  <si>
    <t>GUAYACAN, HUAMBULA, GUAYACAN PECHICHE, PECHICHE (Minquartia guianensis)</t>
  </si>
  <si>
    <t>DONCEL, SANGRE DE GALLINA, LLORASANGRE, CUANGARE, GUAPA, SHASHAFACCO (Otoba spp.)</t>
  </si>
  <si>
    <t>otoba spp.</t>
  </si>
  <si>
    <t>PCAR04161022125</t>
  </si>
  <si>
    <t>EL RECREO</t>
  </si>
  <si>
    <t>0801923079</t>
  </si>
  <si>
    <t>ROJAS GORDILLO</t>
  </si>
  <si>
    <t>EDISON DE JESUS</t>
  </si>
  <si>
    <t>22125T12946</t>
  </si>
  <si>
    <t>2013-02-14 12:11:33</t>
  </si>
  <si>
    <t>10041955</t>
  </si>
  <si>
    <t>689305</t>
  </si>
  <si>
    <t>PEINE DE MONO, SHIMUT, ACHIOTILLO (Apeiba aspera)</t>
  </si>
  <si>
    <t>Apeiba aspera</t>
  </si>
  <si>
    <t>CANELO, ALCANFOR, JIGUA, AMARILLO, CANELON, CANELON BLANCO, DIABLO FUERTE (Ocotea spp.)</t>
  </si>
  <si>
    <t>ocotea spp.</t>
  </si>
  <si>
    <t>GUAYABO (Psidium spp)</t>
  </si>
  <si>
    <t>psidium spp</t>
  </si>
  <si>
    <t>CAIMITO, CAIMITILLO, COLORADO (Pouteria spp.)</t>
  </si>
  <si>
    <t>pouteria spp.</t>
  </si>
  <si>
    <t>COPAL, COPALILLO, ANIME, PULGANDE (Dacryodes occidentalis)</t>
  </si>
  <si>
    <t>PCAR04170022145</t>
  </si>
  <si>
    <t>RECINTO LA T</t>
  </si>
  <si>
    <t>1100378817</t>
  </si>
  <si>
    <t>TORRES RUEDA</t>
  </si>
  <si>
    <t>JUAN SACARIA</t>
  </si>
  <si>
    <t>1202590582</t>
  </si>
  <si>
    <t>GARCIA CABRERA</t>
  </si>
  <si>
    <t>KLEVER HUGO</t>
  </si>
  <si>
    <t>22145T12961</t>
  </si>
  <si>
    <t>2013-02-08 14:36:06</t>
  </si>
  <si>
    <t>10047816</t>
  </si>
  <si>
    <t>706843</t>
  </si>
  <si>
    <t>PAFPL04191022202</t>
  </si>
  <si>
    <t>22202T12995</t>
  </si>
  <si>
    <t>2013-02-08 12:37:11</t>
  </si>
  <si>
    <t>PAFEP04170022608</t>
  </si>
  <si>
    <t>22608T13292</t>
  </si>
  <si>
    <t>2013-02-20 15:20:37</t>
  </si>
  <si>
    <t>CUTANGA, TANKAM, YURUTZ, TORTA (Parkia multijuga)</t>
  </si>
  <si>
    <t>Parkia multijuga</t>
  </si>
  <si>
    <t>ARABISCO, GARZA, JACARANDA, BORREGO, RABO DE RATON, QUEPAJAPAJIN, AMBATU CASPI (Jacaranda copaia)</t>
  </si>
  <si>
    <t>PAFPL04324022740</t>
  </si>
  <si>
    <t>CAJONILLO</t>
  </si>
  <si>
    <t>1708548944</t>
  </si>
  <si>
    <t>RENDON PAREDES</t>
  </si>
  <si>
    <t>JOSE BARTOLO</t>
  </si>
  <si>
    <t>0992778555001</t>
  </si>
  <si>
    <t>GLOBALOLIMP S.A.</t>
  </si>
  <si>
    <t>22740T13400</t>
  </si>
  <si>
    <t>2013-03-01 10:09:52</t>
  </si>
  <si>
    <t>10049451</t>
  </si>
  <si>
    <t>674428</t>
  </si>
  <si>
    <t>PAFEP04175023358</t>
  </si>
  <si>
    <t>ZONA # 44 RANCHO QUEMADO</t>
  </si>
  <si>
    <t>0800668394</t>
  </si>
  <si>
    <t>CABRERA GARCIA</t>
  </si>
  <si>
    <t>JUAN JOSE</t>
  </si>
  <si>
    <t>23358T13858</t>
  </si>
  <si>
    <t>2013-04-12 15:17:25</t>
  </si>
  <si>
    <t>GUARUMO, YARUMO (Cecropia sciadophylla)</t>
  </si>
  <si>
    <t>Cecropia sciadophylla</t>
  </si>
  <si>
    <t>10045773</t>
  </si>
  <si>
    <t>688585</t>
  </si>
  <si>
    <t>PCAR04175023359</t>
  </si>
  <si>
    <t>23359T13859</t>
  </si>
  <si>
    <t>2013-05-14 14:44:54</t>
  </si>
  <si>
    <t>CAIMITILLO (Chrysophyllum spp.)</t>
  </si>
  <si>
    <t>chrysophyllum spp.</t>
  </si>
  <si>
    <t>CEIBA, CEIBO,CEIBO VERDE , BUAMBUISH, HUA YUI (Ceiba pentandra)</t>
  </si>
  <si>
    <t>MOLINILLO (Maticia grandiflora)</t>
  </si>
  <si>
    <t>maticia grandiflora</t>
  </si>
  <si>
    <t>CHALVIANDE, COCO, BRAZILARGO, SACHA MENBRILLO, DONCEL, GUAPA, KUCHAMANIA TSEMPU, TSEMPU, UNAY, OMANDO CCOPIJIN, SANGRE DE TORO (Virola spp.)</t>
  </si>
  <si>
    <t>virola spp.</t>
  </si>
  <si>
    <t>PAFEP04175023362</t>
  </si>
  <si>
    <t>0803740687</t>
  </si>
  <si>
    <t>ÁLVAREZ  PEREA</t>
  </si>
  <si>
    <t>SIFREDY SIMÓN</t>
  </si>
  <si>
    <t>23362T13861</t>
  </si>
  <si>
    <t>2013-03-22 12:01:10</t>
  </si>
  <si>
    <t>LAUREL,LAUREL COSTENO, ARANA CASPI, CHAQUINE (Cordia alliodora)</t>
  </si>
  <si>
    <t>10041404</t>
  </si>
  <si>
    <t>683517</t>
  </si>
  <si>
    <t>PAFEP04165023364</t>
  </si>
  <si>
    <t>VALLE DEL ZADE</t>
  </si>
  <si>
    <t>1708167984</t>
  </si>
  <si>
    <t>ARGUELLO PÉREZ</t>
  </si>
  <si>
    <t>NIMIA RUTH</t>
  </si>
  <si>
    <t>0802019075</t>
  </si>
  <si>
    <t>VALLEJO SALVATIERRA</t>
  </si>
  <si>
    <t>RAUL ESTALIN</t>
  </si>
  <si>
    <t>23364T13862</t>
  </si>
  <si>
    <t>2013-03-20 13:52:19</t>
  </si>
  <si>
    <t>10053227</t>
  </si>
  <si>
    <t>681894</t>
  </si>
  <si>
    <t>PAFSU04164023625</t>
  </si>
  <si>
    <t>COOPERATIVA UNION CAMPESINA</t>
  </si>
  <si>
    <t>1703830024</t>
  </si>
  <si>
    <t>ESTRADA</t>
  </si>
  <si>
    <t>ZORAIDA HUMBERTINA</t>
  </si>
  <si>
    <t>0801226952</t>
  </si>
  <si>
    <t>AGUIRRE AVILA</t>
  </si>
  <si>
    <t>WILLIAM CESAR</t>
  </si>
  <si>
    <t>23625T14050</t>
  </si>
  <si>
    <t>2013-03-25 16:20:42</t>
  </si>
  <si>
    <t>10044359</t>
  </si>
  <si>
    <t>714230</t>
  </si>
  <si>
    <t>MALVA (Matisia sp.)</t>
  </si>
  <si>
    <t>matisia sp.</t>
  </si>
  <si>
    <t>COPALILLO (Protium spp.)</t>
  </si>
  <si>
    <t>protium spp.</t>
  </si>
  <si>
    <t>PAFEP04162023994</t>
  </si>
  <si>
    <t>1708583834</t>
  </si>
  <si>
    <t>MORETA</t>
  </si>
  <si>
    <t>JUAN MESIAS</t>
  </si>
  <si>
    <t>1721663126</t>
  </si>
  <si>
    <t>CASTILLO ORELLANA</t>
  </si>
  <si>
    <t>ROLANDO MIGUEL</t>
  </si>
  <si>
    <t>SALTOS CEDEÑO</t>
  </si>
  <si>
    <t>23994T14293</t>
  </si>
  <si>
    <t>2013-04-04 16:55:32</t>
  </si>
  <si>
    <t>10041308</t>
  </si>
  <si>
    <t>707891</t>
  </si>
  <si>
    <t>PAFPL04191024262</t>
  </si>
  <si>
    <t>24262T14479</t>
  </si>
  <si>
    <t>2013-04-11 14:50:34</t>
  </si>
  <si>
    <t>GUARANGO, YONRUNTA (Acacia glomerosa)</t>
  </si>
  <si>
    <t>Acacia glomerosa</t>
  </si>
  <si>
    <t>PAFSU04164024477</t>
  </si>
  <si>
    <t>COOPERTAVIVA UNION CAMPESINA</t>
  </si>
  <si>
    <t>1706154265</t>
  </si>
  <si>
    <t>ZAMBRANO</t>
  </si>
  <si>
    <t>MARCO FELICIANO</t>
  </si>
  <si>
    <t>24477T14646</t>
  </si>
  <si>
    <t>2013-04-19 08:54:18</t>
  </si>
  <si>
    <t>10044862</t>
  </si>
  <si>
    <t>713971</t>
  </si>
  <si>
    <t>GUADARIPO (Nectandra guadaripo)</t>
  </si>
  <si>
    <t>PAFEP04175024822</t>
  </si>
  <si>
    <t>0800898991</t>
  </si>
  <si>
    <t>OBANDO GUERRERO</t>
  </si>
  <si>
    <t>GUILLERMO ANTONIO</t>
  </si>
  <si>
    <t>24822T14929</t>
  </si>
  <si>
    <t>2013-05-20 15:37:53</t>
  </si>
  <si>
    <t>10046056</t>
  </si>
  <si>
    <t>681120</t>
  </si>
  <si>
    <t>PCAR04180025196</t>
  </si>
  <si>
    <t>1101764775</t>
  </si>
  <si>
    <t>ARROBO COELLO</t>
  </si>
  <si>
    <t>HOLGER EFBERTO</t>
  </si>
  <si>
    <t>AMBULUDI BISTAMANTE</t>
  </si>
  <si>
    <t>25196T15200</t>
  </si>
  <si>
    <t>2013-06-11 15:01:49</t>
  </si>
  <si>
    <t>CHONTILLO, CHONTA CASPI, PIEDRITA, HUESITO (Andira spp.)</t>
  </si>
  <si>
    <t>andira spp.</t>
  </si>
  <si>
    <t>10048876</t>
  </si>
  <si>
    <t>708087</t>
  </si>
  <si>
    <t>TILLO, LECHE CAFE (Brosimun aliscastrum)</t>
  </si>
  <si>
    <t>Brosimum alicastrum</t>
  </si>
  <si>
    <t>DAMAGUA, MAJAGUA, YAMILA (Poulsenia armata)</t>
  </si>
  <si>
    <t>Poulsenia armata</t>
  </si>
  <si>
    <t>JAGUA (Genipa americana)</t>
  </si>
  <si>
    <t>Genipa americana</t>
  </si>
  <si>
    <t>LECHERO, SACHA CAOBA, SANDE ROJO, SANDE BLANCO, PUCUNAQUI YURA, CANINAJIN, SANDE (Brosimun spp.)</t>
  </si>
  <si>
    <t>brosimun spp.</t>
  </si>
  <si>
    <t>PAFSU04164025666</t>
  </si>
  <si>
    <t>S</t>
  </si>
  <si>
    <t>CENTRO CHACHI NARANJAL</t>
  </si>
  <si>
    <t>0801298886</t>
  </si>
  <si>
    <t>TAPULLO MELCHOR</t>
  </si>
  <si>
    <t>CARLOS</t>
  </si>
  <si>
    <t>25666T15520</t>
  </si>
  <si>
    <t>10052419</t>
  </si>
  <si>
    <t>689845</t>
  </si>
  <si>
    <t>PAFPL04164025786</t>
  </si>
  <si>
    <t>BUENOS AIRE</t>
  </si>
  <si>
    <t>1704678000</t>
  </si>
  <si>
    <t>ESPINOZA CEREZO</t>
  </si>
  <si>
    <t>0802913582</t>
  </si>
  <si>
    <t>ZAMBRANO ALAVA</t>
  </si>
  <si>
    <t>WILMER JAVIER</t>
  </si>
  <si>
    <t>25786T15609</t>
  </si>
  <si>
    <t>2013-05-29 14:35:11</t>
  </si>
  <si>
    <t>10035986</t>
  </si>
  <si>
    <t>700425</t>
  </si>
  <si>
    <t>GUAYACAN BLANCO,  GUAYACAN VENEZOLANO (Tabebuia donald smit)</t>
  </si>
  <si>
    <t>tabebuia donald smit</t>
  </si>
  <si>
    <t>PCAR04164026171</t>
  </si>
  <si>
    <t>LA SIMOM PLATA TORRE</t>
  </si>
  <si>
    <t>0200299030</t>
  </si>
  <si>
    <t>QUISPE LUMBI</t>
  </si>
  <si>
    <t>JOSÉ MANUEL</t>
  </si>
  <si>
    <t>0801404880</t>
  </si>
  <si>
    <t>NAZARENO OBANDO</t>
  </si>
  <si>
    <t>YOFFRE JARI</t>
  </si>
  <si>
    <t>26171T15889</t>
  </si>
  <si>
    <t>10051954</t>
  </si>
  <si>
    <t>708964</t>
  </si>
  <si>
    <t>FIGUEROA, TANGARE (Carapa guianensis)</t>
  </si>
  <si>
    <t>AGUACATILLO, CALADE, CALACOLI, CARACOLILLO, CEDRO DE MONTANA, CEDRO CALADE, MARANON (Anacardium excelsum)</t>
  </si>
  <si>
    <t>GUION, PELA PERRO, CHIME ROSADO (Pseudolmedia rigida)</t>
  </si>
  <si>
    <t>PAFSU04164026495</t>
  </si>
  <si>
    <t>VOLUNTAD DE DIOS N° 2</t>
  </si>
  <si>
    <t>0801241589</t>
  </si>
  <si>
    <t>CORTEZ QUIÑONEZ</t>
  </si>
  <si>
    <t>VICENTE AQUILINO</t>
  </si>
  <si>
    <t>26495T16129</t>
  </si>
  <si>
    <t>2013-06-18 12:51:48</t>
  </si>
  <si>
    <t>10045493</t>
  </si>
  <si>
    <t>712263</t>
  </si>
  <si>
    <t>CAIMITILLO (Chrysophyllum argenteum)</t>
  </si>
  <si>
    <t>Chrysophyllum argenteum</t>
  </si>
  <si>
    <t>CHOCHO (Ormisia sp.)</t>
  </si>
  <si>
    <t>ormisia sp.</t>
  </si>
  <si>
    <t>PAFPL04175026940</t>
  </si>
  <si>
    <t>1717975310</t>
  </si>
  <si>
    <t>AGUALONGO LINCANGO</t>
  </si>
  <si>
    <t>WALTER XAVIER</t>
  </si>
  <si>
    <t>26940T16453</t>
  </si>
  <si>
    <t>2013-06-27 11:13:17</t>
  </si>
  <si>
    <t>10045088</t>
  </si>
  <si>
    <t>690535</t>
  </si>
  <si>
    <t>PCAR04408027053</t>
  </si>
  <si>
    <t>1709853970</t>
  </si>
  <si>
    <t>BESILLA SALTOS</t>
  </si>
  <si>
    <t>BOANERGES ALCIVIADES</t>
  </si>
  <si>
    <t>1719766048</t>
  </si>
  <si>
    <t>DELGADO ERAZO</t>
  </si>
  <si>
    <t>JULIO ANDRES</t>
  </si>
  <si>
    <t>LAZO BATALLA</t>
  </si>
  <si>
    <t>27053T16539</t>
  </si>
  <si>
    <t>2013-07-05 14:11:15</t>
  </si>
  <si>
    <t>CEIBO, CEIBO ROJO (Ceiba insignis)</t>
  </si>
  <si>
    <t>10039033</t>
  </si>
  <si>
    <t>685354</t>
  </si>
  <si>
    <t>SANDILLO (Brosimun guianenis)</t>
  </si>
  <si>
    <t>Brosimum guianense</t>
  </si>
  <si>
    <t>CANELO, CANELA, CAGUA, JIGUA, ALCANFOR, AMARILLO, TINCHI, YEMA DE HUEVO (Nectandra spp.)</t>
  </si>
  <si>
    <t>PAFPL04165027677</t>
  </si>
  <si>
    <t>CABECERA TAPAJE</t>
  </si>
  <si>
    <t>0801974130</t>
  </si>
  <si>
    <t>PAREDES COBEÑA</t>
  </si>
  <si>
    <t>CARMELO</t>
  </si>
  <si>
    <t>0800484859</t>
  </si>
  <si>
    <t>LOPEZ VIVAS</t>
  </si>
  <si>
    <t>TEODULO</t>
  </si>
  <si>
    <t>27677T17008</t>
  </si>
  <si>
    <t>2013-07-30 15:56:19</t>
  </si>
  <si>
    <t>10051490</t>
  </si>
  <si>
    <t>670757</t>
  </si>
  <si>
    <t>PAFSU04164028321</t>
  </si>
  <si>
    <t>1304626920</t>
  </si>
  <si>
    <t>VELEZ</t>
  </si>
  <si>
    <t>JACINTO MARCOS TULIO</t>
  </si>
  <si>
    <t>28321T17572</t>
  </si>
  <si>
    <t>2013-08-30 08:46:23</t>
  </si>
  <si>
    <t>10055245</t>
  </si>
  <si>
    <t>695570</t>
  </si>
  <si>
    <t>CUANGARE (Dyalianthera gracilipes)</t>
  </si>
  <si>
    <t>PCAR04408028369</t>
  </si>
  <si>
    <t>EL PARAISO</t>
  </si>
  <si>
    <t>0801193467</t>
  </si>
  <si>
    <t>PULECIO ARANA</t>
  </si>
  <si>
    <t>JULIA</t>
  </si>
  <si>
    <t>0801864828</t>
  </si>
  <si>
    <t>APARICIO DIAZ</t>
  </si>
  <si>
    <t>CARLOS LENIN</t>
  </si>
  <si>
    <t>28369T17606</t>
  </si>
  <si>
    <t>2014-01-14 16:03:47</t>
  </si>
  <si>
    <t>10041369</t>
  </si>
  <si>
    <t>687525</t>
  </si>
  <si>
    <t>CLAVELLIN (Brownea hertae)</t>
  </si>
  <si>
    <t>brownea hertae</t>
  </si>
  <si>
    <t>GUABO, GUABA, GUABILLO, GUABA DE MACHETE (Inga edulis)</t>
  </si>
  <si>
    <t>LAUREL NEGRO (Cordia macrantha)</t>
  </si>
  <si>
    <t>Cordia macrantha</t>
  </si>
  <si>
    <t>MANGLILLO, MANGLE, MINDAL, COLORADO CU´VA, BELLA MARIA BLANCA, COLORADO BALSA, BELLA MARA, PAUNUMI (Simira cordifolia)</t>
  </si>
  <si>
    <t>Simira cordifolia</t>
  </si>
  <si>
    <t>MORAL BOBO (Clarisia racemosa)</t>
  </si>
  <si>
    <t>clarisia racemosa</t>
  </si>
  <si>
    <t>PECHUGA DE GALLINA (Spp 45)</t>
  </si>
  <si>
    <t>spp 45</t>
  </si>
  <si>
    <t>PAFAP04421028640</t>
  </si>
  <si>
    <t>SIMON PLATA TORRE</t>
  </si>
  <si>
    <t>0800468076</t>
  </si>
  <si>
    <t>ALVAREZ SUAREZ</t>
  </si>
  <si>
    <t>MARIANA</t>
  </si>
  <si>
    <t>0803242924</t>
  </si>
  <si>
    <t>BRAVO RAMIREZ</t>
  </si>
  <si>
    <t>MIGUEL ANGEL</t>
  </si>
  <si>
    <t>28640T17795</t>
  </si>
  <si>
    <t>2013-09-18 10:34:05</t>
  </si>
  <si>
    <t>10051198</t>
  </si>
  <si>
    <t>708496</t>
  </si>
  <si>
    <t>PCAR04418028645</t>
  </si>
  <si>
    <t>UNION LOJANA</t>
  </si>
  <si>
    <t>1703608172</t>
  </si>
  <si>
    <t>VEGA VAGA</t>
  </si>
  <si>
    <t>LUIS ALBERTO</t>
  </si>
  <si>
    <t>0802060145</t>
  </si>
  <si>
    <t>VEGA REQUELME</t>
  </si>
  <si>
    <t>RENE VIDAL</t>
  </si>
  <si>
    <t>28645T17800</t>
  </si>
  <si>
    <t>2013-09-12 14:43:53</t>
  </si>
  <si>
    <t>10054398</t>
  </si>
  <si>
    <t>714313</t>
  </si>
  <si>
    <t>CARAGUASCA, SAPAN DE PALOMA (Trema integerrima)</t>
  </si>
  <si>
    <t>PAFPL04167028920</t>
  </si>
  <si>
    <t>PLYWOOD ECUATORIANA SA</t>
  </si>
  <si>
    <t>28920T18068</t>
  </si>
  <si>
    <t>2013-09-23 16:19:18</t>
  </si>
  <si>
    <t>10043773.994</t>
  </si>
  <si>
    <t>710267.674</t>
  </si>
  <si>
    <t>PAFEP04165028995</t>
  </si>
  <si>
    <t>5 DE AGOSTO</t>
  </si>
  <si>
    <t>0800228868</t>
  </si>
  <si>
    <t>CAICEDO VALENCIA</t>
  </si>
  <si>
    <t>JUAN FLORO</t>
  </si>
  <si>
    <t>28995T18110</t>
  </si>
  <si>
    <t>2014-01-21 15:55:58</t>
  </si>
  <si>
    <t>10048883</t>
  </si>
  <si>
    <t>675896</t>
  </si>
  <si>
    <t>PAFSI04159029496</t>
  </si>
  <si>
    <t>1703984698</t>
  </si>
  <si>
    <t>MORENO CUEVA</t>
  </si>
  <si>
    <t>0802492728</t>
  </si>
  <si>
    <t>SOSA BAUTISTA</t>
  </si>
  <si>
    <t>JOSÈ ELÌAS</t>
  </si>
  <si>
    <t>29496T18447</t>
  </si>
  <si>
    <t>2014-01-23 17:12:58</t>
  </si>
  <si>
    <t>10051763</t>
  </si>
  <si>
    <t>714694</t>
  </si>
  <si>
    <t>JIGUA, CANELO (Nnectandra spp.)</t>
  </si>
  <si>
    <t>PCAR04167029616</t>
  </si>
  <si>
    <t>29616T18541</t>
  </si>
  <si>
    <t>2014-01-24 16:09:00</t>
  </si>
  <si>
    <t>DORMILON (Pithecellobium arboreum)</t>
  </si>
  <si>
    <t>Pithecellobium arboreum</t>
  </si>
  <si>
    <t>LANO (Bombax malabricum)</t>
  </si>
  <si>
    <t>bombax malabricum</t>
  </si>
  <si>
    <t>PAFPL04191029894</t>
  </si>
  <si>
    <t>29894T18738</t>
  </si>
  <si>
    <t>2013-10-07 16:13:43</t>
  </si>
  <si>
    <t>PAFPL04164030776</t>
  </si>
  <si>
    <t>CACHIMA</t>
  </si>
  <si>
    <t>1703226520</t>
  </si>
  <si>
    <t>CELI</t>
  </si>
  <si>
    <t>MANUEL IGNACIO</t>
  </si>
  <si>
    <t>30776T19288</t>
  </si>
  <si>
    <t>2013-11-05 15:37:58</t>
  </si>
  <si>
    <t>10052124</t>
  </si>
  <si>
    <t>671428</t>
  </si>
  <si>
    <t>PAFPL04167031055</t>
  </si>
  <si>
    <t>VOLUNTAD DE DIOS ZONA 144</t>
  </si>
  <si>
    <t>31055T19479</t>
  </si>
  <si>
    <t>2013-12-11 15:22:21</t>
  </si>
  <si>
    <t>10042703</t>
  </si>
  <si>
    <t>710255</t>
  </si>
  <si>
    <t>PAFPL04433031063</t>
  </si>
  <si>
    <t>SAN FRANCISCO</t>
  </si>
  <si>
    <t>0908867609</t>
  </si>
  <si>
    <t>VELEZ MEZA</t>
  </si>
  <si>
    <t>PERJICO</t>
  </si>
  <si>
    <t>0801457060</t>
  </si>
  <si>
    <t>AYOVI CABEZAS</t>
  </si>
  <si>
    <t>JOSE LEDESMA</t>
  </si>
  <si>
    <t>31063T19485</t>
  </si>
  <si>
    <t>2013-11-13 17:24:37</t>
  </si>
  <si>
    <t>BALSA, BOYA (Ochroma lagopus)</t>
  </si>
  <si>
    <t>ochroma lagopus</t>
  </si>
  <si>
    <t>10051288</t>
  </si>
  <si>
    <t>669646</t>
  </si>
  <si>
    <t>PAFPL04191031859</t>
  </si>
  <si>
    <t>LA T</t>
  </si>
  <si>
    <t>31859T19974</t>
  </si>
  <si>
    <t>2013-12-03 09:33:14</t>
  </si>
  <si>
    <t>10044081</t>
  </si>
  <si>
    <t>704618</t>
  </si>
  <si>
    <t>PAFPL04184032822</t>
  </si>
  <si>
    <t>RECINTO NARANJAL</t>
  </si>
  <si>
    <t>1790660796001</t>
  </si>
  <si>
    <t>OLEAGRO SALGANA OLEPSA S.A</t>
  </si>
  <si>
    <t>SERVICIOS Y TRABAJOS FORESTALES SETRAFOR CIA. LTDA.</t>
  </si>
  <si>
    <t>32822T20616</t>
  </si>
  <si>
    <t>2013-12-27 12:17:50</t>
  </si>
  <si>
    <t>10046282</t>
  </si>
  <si>
    <t>697784</t>
  </si>
  <si>
    <t>PAFPL04467033235</t>
  </si>
  <si>
    <t>RONCON</t>
  </si>
  <si>
    <t>1305756767</t>
  </si>
  <si>
    <t>VALDIVIEZO CEDEÑO</t>
  </si>
  <si>
    <t>CELSO ZACARIAS</t>
  </si>
  <si>
    <t>33235T20920</t>
  </si>
  <si>
    <t>PCAR04191033424</t>
  </si>
  <si>
    <t>33424T21056</t>
  </si>
  <si>
    <t>2014-01-24 15:49:09</t>
  </si>
  <si>
    <t>PCAR04167033447</t>
  </si>
  <si>
    <t>33447T21071</t>
  </si>
  <si>
    <t>2014-02-10 08:27:21</t>
  </si>
  <si>
    <t>ZAPOTE (Matisia cordata)</t>
  </si>
  <si>
    <t>matisia cordata</t>
  </si>
  <si>
    <t>PAFPL04163033810</t>
  </si>
  <si>
    <t>33810T21333</t>
  </si>
  <si>
    <t>2014-02-21 11:48:43</t>
  </si>
  <si>
    <t>BALSA, BOYA, BALSO MACHO, BALSA JIBARRA, TECUPAJE (Ochroma piramidale)</t>
  </si>
  <si>
    <t>Ochroma pyramidale</t>
  </si>
  <si>
    <t>PAFAP04163033971</t>
  </si>
  <si>
    <t>ARENALES</t>
  </si>
  <si>
    <t>33971T21451</t>
  </si>
  <si>
    <t>2014-03-10 11:56:27</t>
  </si>
  <si>
    <t>PAFEP04162034104</t>
  </si>
  <si>
    <t>VELLA ISLA</t>
  </si>
  <si>
    <t>1707102065</t>
  </si>
  <si>
    <t>MEJIA CEDEÑO</t>
  </si>
  <si>
    <t>BARTOLO PRIMITIVO</t>
  </si>
  <si>
    <t>34104T21548</t>
  </si>
  <si>
    <t>2014-02-14 16:17:56</t>
  </si>
  <si>
    <t>CAUCHILLO (Castilla tunu)</t>
  </si>
  <si>
    <t>PICO PICO (Aegiphilla cuatrecassasii)</t>
  </si>
  <si>
    <t>Aegiphila cuatrecasasii</t>
  </si>
  <si>
    <t>PCAR04162034105</t>
  </si>
  <si>
    <t>34105T21549</t>
  </si>
  <si>
    <t>2014-02-14 15:46:36</t>
  </si>
  <si>
    <t>COLORADO MANZANO, COLORADO, TUCUTA, CHIALDE GRANDE, PIASTE, MANZANO, YANSAO, BOMBONE, COCO DE CANA (Guarea kunthiana)</t>
  </si>
  <si>
    <t>CHIRIMOYA, CHIRIMOYO (Annona spp.)</t>
  </si>
  <si>
    <t>annona spp.</t>
  </si>
  <si>
    <t>CAPULI ROSADO, GUITARRO (Simarouba spp.)</t>
  </si>
  <si>
    <t>simarouba spp.</t>
  </si>
  <si>
    <t>MARGARITO (Spp 34)</t>
  </si>
  <si>
    <t>spp 34</t>
  </si>
  <si>
    <t>UVA (Pourouma cecropiifolia)</t>
  </si>
  <si>
    <t>pourouma cecropiifolia</t>
  </si>
  <si>
    <t>PEPON (Spp 47)</t>
  </si>
  <si>
    <t>spp 47</t>
  </si>
  <si>
    <t>PAFEP04162034115</t>
  </si>
  <si>
    <t>1101631123</t>
  </si>
  <si>
    <t>RENGEL SANTIN</t>
  </si>
  <si>
    <t>ELIODORO</t>
  </si>
  <si>
    <t>34115T21557</t>
  </si>
  <si>
    <t>2014-02-14 16:03:41</t>
  </si>
  <si>
    <t>PCAR04162034178</t>
  </si>
  <si>
    <t>34178T21597</t>
  </si>
  <si>
    <t>2014-02-14 16:29:46</t>
  </si>
  <si>
    <t>POROTON, POROTILLO (Dussia lemannii)</t>
  </si>
  <si>
    <t>Dussia lehmannii</t>
  </si>
  <si>
    <t>LECHE BRAVA (Pouteria sp.)</t>
  </si>
  <si>
    <t>pouteria sp.</t>
  </si>
  <si>
    <t>AMARGO, VILLE, CAPULI BLANCO (Simarouba amara)</t>
  </si>
  <si>
    <t>FOSFORO, PUMAMAQUI, GUARUMBO, PLATANILLO, LENTEJO, MALVA (Schefflera morototoni)</t>
  </si>
  <si>
    <t>Schefflera morototoni</t>
  </si>
  <si>
    <t>NARANJO, NARANJITO, NARANJILLO, CABO DE HACHA, CANALON, QUEBRACHA (Swartzia littlei)</t>
  </si>
  <si>
    <t>Swartzia littlei</t>
  </si>
  <si>
    <t>SAPOTE, CEDAZO, SAPOTE DE MONTANA, SAPOTE COLORADO, SAPOTEJIN, SUMI (Sterculia sp)</t>
  </si>
  <si>
    <t>sterculia sp</t>
  </si>
  <si>
    <t>PAFPL04422034352</t>
  </si>
  <si>
    <t>1305110593</t>
  </si>
  <si>
    <t>PINARGOTE PEREIRA</t>
  </si>
  <si>
    <t>LUIS</t>
  </si>
  <si>
    <t>34352T21711</t>
  </si>
  <si>
    <t>2014-02-28 11:55:31</t>
  </si>
  <si>
    <t>PAFAP04164034389</t>
  </si>
  <si>
    <t>COLE</t>
  </si>
  <si>
    <t>0800473589</t>
  </si>
  <si>
    <t>FERRIN ARROYO</t>
  </si>
  <si>
    <t>BONIFACIO</t>
  </si>
  <si>
    <t>34389T21737</t>
  </si>
  <si>
    <t>2014-03-10 15:26:29</t>
  </si>
  <si>
    <t>CUTANGA, GUARANGO, CACEPO, TANKAM, YURUTZ (Parkia spp.)</t>
  </si>
  <si>
    <t>parkia spp.</t>
  </si>
  <si>
    <t>PCAR04191034725</t>
  </si>
  <si>
    <t>SECTOR LA T</t>
  </si>
  <si>
    <t>34725T21987</t>
  </si>
  <si>
    <t>2014-03-17 10:32:41</t>
  </si>
  <si>
    <t>PAFPL04191034729</t>
  </si>
  <si>
    <t>34729T21992</t>
  </si>
  <si>
    <t>2014-03-17 10:20:43</t>
  </si>
  <si>
    <t>TERMINALIA (Terminalia superba)</t>
  </si>
  <si>
    <t>terminalia superba</t>
  </si>
  <si>
    <t>PCAR04421034739</t>
  </si>
  <si>
    <t>1709776684</t>
  </si>
  <si>
    <t>GILMER ARMANDO</t>
  </si>
  <si>
    <t>34739T22000</t>
  </si>
  <si>
    <t>2014-03-10 11:01:59</t>
  </si>
  <si>
    <t>CANELO AMARILLO, GUADARIPO (Nectandra reticulata)</t>
  </si>
  <si>
    <t>Nectandra reticulata</t>
  </si>
  <si>
    <t>PAFEP04510035005</t>
  </si>
  <si>
    <t>ZONA 25</t>
  </si>
  <si>
    <t>0800604639</t>
  </si>
  <si>
    <t>SUAREZ ARIAS</t>
  </si>
  <si>
    <t>MELESIO WILSON</t>
  </si>
  <si>
    <t>1706184932</t>
  </si>
  <si>
    <t>PANTALEON ESPINOZA</t>
  </si>
  <si>
    <t>ELVIA ADELA</t>
  </si>
  <si>
    <t>35005T22195</t>
  </si>
  <si>
    <t>2014-05-22 16:21:17</t>
  </si>
  <si>
    <t>PCAR04418035233</t>
  </si>
  <si>
    <t>35233T22359</t>
  </si>
  <si>
    <t>2014-05-02 13:53:06</t>
  </si>
  <si>
    <t>CAIMITO, YARAZO (Pouteria caimito)</t>
  </si>
  <si>
    <t>Pouteria caimito</t>
  </si>
  <si>
    <t>PMFPL04172036496</t>
  </si>
  <si>
    <t>1701397174</t>
  </si>
  <si>
    <t>ORTEGA CHAVEZ</t>
  </si>
  <si>
    <t>EMMA LUCITANIA</t>
  </si>
  <si>
    <t>0801633181</t>
  </si>
  <si>
    <t>HOYOS COBEÑA</t>
  </si>
  <si>
    <t>ANA MILENA</t>
  </si>
  <si>
    <t>36496T23379</t>
  </si>
  <si>
    <t>2014-05-09 10:16:41</t>
  </si>
  <si>
    <t>PMFEP04172036512</t>
  </si>
  <si>
    <t>FLOR DE GUAYLLABAMBA</t>
  </si>
  <si>
    <t>1302739063</t>
  </si>
  <si>
    <t>WILTER RENE</t>
  </si>
  <si>
    <t>1722354329</t>
  </si>
  <si>
    <t>RIVADENEIRA CEDEÑO</t>
  </si>
  <si>
    <t>HERNAN DANIEL</t>
  </si>
  <si>
    <t>1204528853</t>
  </si>
  <si>
    <t>FUENTES ENRIQUEZ</t>
  </si>
  <si>
    <t>WILSON ESTUARDO</t>
  </si>
  <si>
    <t>36512T23394</t>
  </si>
  <si>
    <t>2014-07-16 14:36:14</t>
  </si>
  <si>
    <t>PCAR04421036670</t>
  </si>
  <si>
    <t>YUCA</t>
  </si>
  <si>
    <t>1303850638</t>
  </si>
  <si>
    <t>DEMERA DEMERA</t>
  </si>
  <si>
    <t>FELIPE HORAFON</t>
  </si>
  <si>
    <t>36670T23522</t>
  </si>
  <si>
    <t>2014-06-13 16:31:28</t>
  </si>
  <si>
    <t>PCAR04408036764</t>
  </si>
  <si>
    <t>36764T23591</t>
  </si>
  <si>
    <t>2014-06-16 15:14:25</t>
  </si>
  <si>
    <t>PCAR04408037046</t>
  </si>
  <si>
    <t>1309638805</t>
  </si>
  <si>
    <t>MEJIA BARRE</t>
  </si>
  <si>
    <t>37046T23800</t>
  </si>
  <si>
    <t>2014-06-03 10:36:35</t>
  </si>
  <si>
    <t>GUITARRO (Spp 26)</t>
  </si>
  <si>
    <t>spp 26</t>
  </si>
  <si>
    <t>ANONA, CHIRIMOYA, CHIRIMOYO (Rollinia spp)</t>
  </si>
  <si>
    <t>rollinia spp</t>
  </si>
  <si>
    <t>GUABO (Inga cordata)</t>
  </si>
  <si>
    <t>inga cordata</t>
  </si>
  <si>
    <t>PMFPL04191037777</t>
  </si>
  <si>
    <t>37777T24377</t>
  </si>
  <si>
    <t>2014-06-13 15:54:13</t>
  </si>
  <si>
    <t>PCAR04191037836</t>
  </si>
  <si>
    <t>LA CRISTOBAL</t>
  </si>
  <si>
    <t>37836T24419</t>
  </si>
  <si>
    <t>2014-06-18 11:39:39</t>
  </si>
  <si>
    <t>LOTERIA, KUCHA TSEMPU, URUTZ (Osteopholium platyspermun)</t>
  </si>
  <si>
    <t>Osteophloeum platyspermum</t>
  </si>
  <si>
    <t>PMFPL04163038470</t>
  </si>
  <si>
    <t>0500670526</t>
  </si>
  <si>
    <t>HERRERA SEGOVIA</t>
  </si>
  <si>
    <t>LEONIDAS ENRIQUE</t>
  </si>
  <si>
    <t>38470T24918</t>
  </si>
  <si>
    <t>PMFEP04408038541</t>
  </si>
  <si>
    <t>1200396826</t>
  </si>
  <si>
    <t>GAMBOA GAVILANEZ</t>
  </si>
  <si>
    <t>MELQUEADES</t>
  </si>
  <si>
    <t>38541T24979</t>
  </si>
  <si>
    <t>2014-07-23 10:17:13</t>
  </si>
  <si>
    <t>PMFAP04165038544</t>
  </si>
  <si>
    <t>EL ARTONAL</t>
  </si>
  <si>
    <t>1709163859</t>
  </si>
  <si>
    <t>GAVILANES MORETA</t>
  </si>
  <si>
    <t>CARLOS EDUARDO</t>
  </si>
  <si>
    <t>38544T24981</t>
  </si>
  <si>
    <t>PMFEP04165038545</t>
  </si>
  <si>
    <t>0801947540</t>
  </si>
  <si>
    <t>PEREZ ARIZAGA</t>
  </si>
  <si>
    <t>EDMUNDO</t>
  </si>
  <si>
    <t>38545T24982</t>
  </si>
  <si>
    <t>2014-07-16 10:06:44</t>
  </si>
  <si>
    <t>PMFPL04577038653</t>
  </si>
  <si>
    <t>0802781039</t>
  </si>
  <si>
    <t>CEVALLOS JARAMILLO</t>
  </si>
  <si>
    <t>PIERO ORLANDO</t>
  </si>
  <si>
    <t>38653T25073</t>
  </si>
  <si>
    <t>PMFPL13167039027</t>
  </si>
  <si>
    <t>MAGAP - Esmeraldas</t>
  </si>
  <si>
    <t>39027T25365</t>
  </si>
  <si>
    <t>prg_codigo</t>
  </si>
  <si>
    <t>prg_estado</t>
  </si>
  <si>
    <t>ofi_nombre</t>
  </si>
  <si>
    <t>pre_provincia</t>
  </si>
  <si>
    <t>pre_canton</t>
  </si>
  <si>
    <t>pre_parroq</t>
  </si>
  <si>
    <t>pre_sitio</t>
  </si>
  <si>
    <t>tpr_nombre</t>
  </si>
  <si>
    <t>tpr_abreviacion</t>
  </si>
  <si>
    <t>pro_ci_ruc</t>
  </si>
  <si>
    <t>pro_apellidos</t>
  </si>
  <si>
    <t>pro_nombres</t>
  </si>
  <si>
    <t>epro_ci_ruc</t>
  </si>
  <si>
    <t>epro_apellidos</t>
  </si>
  <si>
    <t>epro_nombres</t>
  </si>
  <si>
    <t>reg_ci_ruc</t>
  </si>
  <si>
    <t>reg_apellidos</t>
  </si>
  <si>
    <t>reg_nombres</t>
  </si>
  <si>
    <t>lde_duracion_dias</t>
  </si>
  <si>
    <t>lde_num_seq</t>
  </si>
  <si>
    <t>lde_fecha_emision</t>
  </si>
  <si>
    <t>nombre_comun</t>
  </si>
  <si>
    <t>nombre_cientifico</t>
  </si>
  <si>
    <t>pre_superficie</t>
  </si>
  <si>
    <t>volumen_aprobado</t>
  </si>
  <si>
    <t>volumen_aprovechado</t>
  </si>
  <si>
    <t>volumen_movilizado</t>
  </si>
  <si>
    <t>pre_utm1_latitud</t>
  </si>
  <si>
    <t>pre_utm1_longitud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</si>
</sst>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000000"/>
      <name val="Calibri"/>
      <family val="2"/>
    </font>
    <font>
      <i/>
      <sz val="11"/>
      <color theme="1" tint="4.9989318521683403E-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4" fillId="0" borderId="1" xfId="0" applyFont="1" applyBorder="1"/>
    <xf numFmtId="0" fontId="4" fillId="7" borderId="1" xfId="0" applyFont="1" applyFill="1" applyBorder="1"/>
    <xf numFmtId="0" fontId="0" fillId="7" borderId="1" xfId="0" applyFill="1" applyBorder="1"/>
    <xf numFmtId="0" fontId="0" fillId="7" borderId="1" xfId="0" applyNumberFormat="1" applyFill="1" applyBorder="1"/>
    <xf numFmtId="0" fontId="0" fillId="0" borderId="1" xfId="0" applyBorder="1"/>
    <xf numFmtId="0" fontId="4" fillId="8" borderId="1" xfId="0" applyFont="1" applyFill="1" applyBorder="1"/>
    <xf numFmtId="0" fontId="0" fillId="0" borderId="1" xfId="0" applyNumberFormat="1" applyBorder="1"/>
    <xf numFmtId="0" fontId="0" fillId="0" borderId="1" xfId="0" applyFill="1" applyBorder="1"/>
    <xf numFmtId="0" fontId="0" fillId="8" borderId="1" xfId="0" applyFill="1" applyBorder="1"/>
    <xf numFmtId="17" fontId="0" fillId="0" borderId="1" xfId="0" applyNumberFormat="1" applyBorder="1"/>
    <xf numFmtId="0" fontId="7" fillId="0" borderId="1" xfId="0" applyNumberFormat="1" applyFont="1" applyFill="1" applyBorder="1" applyAlignment="1"/>
    <xf numFmtId="0" fontId="4" fillId="0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Fill="1" applyBorder="1"/>
    <xf numFmtId="0" fontId="13" fillId="8" borderId="1" xfId="0" applyNumberFormat="1" applyFont="1" applyFill="1" applyBorder="1" applyAlignment="1"/>
    <xf numFmtId="0" fontId="7" fillId="8" borderId="1" xfId="0" applyNumberFormat="1" applyFont="1" applyFill="1" applyBorder="1" applyAlignment="1"/>
    <xf numFmtId="0" fontId="1" fillId="9" borderId="1" xfId="0" applyFont="1" applyFill="1" applyBorder="1"/>
    <xf numFmtId="0" fontId="0" fillId="0" borderId="1" xfId="0" applyNumberFormat="1" applyFill="1" applyBorder="1"/>
    <xf numFmtId="0" fontId="14" fillId="4" borderId="1" xfId="0" applyFont="1" applyFill="1" applyBorder="1"/>
    <xf numFmtId="0" fontId="15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17" fillId="0" borderId="1" xfId="0" applyFont="1" applyBorder="1"/>
    <xf numFmtId="0" fontId="16" fillId="8" borderId="1" xfId="0" applyFont="1" applyFill="1" applyBorder="1"/>
    <xf numFmtId="0" fontId="18" fillId="0" borderId="1" xfId="0" applyNumberFormat="1" applyFont="1" applyFill="1" applyBorder="1" applyAlignment="1"/>
    <xf numFmtId="0" fontId="16" fillId="0" borderId="1" xfId="0" applyFont="1" applyFill="1" applyBorder="1"/>
    <xf numFmtId="0" fontId="19" fillId="0" borderId="1" xfId="0" applyNumberFormat="1" applyFont="1" applyFill="1" applyBorder="1" applyAlignment="1"/>
    <xf numFmtId="0" fontId="0" fillId="8" borderId="1" xfId="0" applyFont="1" applyFill="1" applyBorder="1"/>
    <xf numFmtId="0" fontId="18" fillId="3" borderId="1" xfId="0" applyNumberFormat="1" applyFont="1" applyFill="1" applyBorder="1" applyAlignment="1"/>
    <xf numFmtId="0" fontId="20" fillId="0" borderId="1" xfId="0" applyNumberFormat="1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/>
    <xf numFmtId="49" fontId="1" fillId="3" borderId="1" xfId="0" applyNumberFormat="1" applyFont="1" applyFill="1" applyBorder="1"/>
    <xf numFmtId="49" fontId="2" fillId="3" borderId="1" xfId="0" applyNumberFormat="1" applyFont="1" applyFill="1" applyBorder="1"/>
    <xf numFmtId="49" fontId="1" fillId="4" borderId="1" xfId="0" applyNumberFormat="1" applyFont="1" applyFill="1" applyBorder="1"/>
    <xf numFmtId="0" fontId="21" fillId="4" borderId="1" xfId="0" applyFont="1" applyFill="1" applyBorder="1" applyAlignment="1">
      <alignment horizontal="left"/>
    </xf>
    <xf numFmtId="0" fontId="0" fillId="0" borderId="1" xfId="0" applyBorder="1" applyAlignment="1"/>
    <xf numFmtId="17" fontId="0" fillId="0" borderId="1" xfId="0" applyNumberFormat="1" applyBorder="1" applyAlignment="1">
      <alignment horizontal="left"/>
    </xf>
    <xf numFmtId="0" fontId="22" fillId="0" borderId="1" xfId="0" applyFont="1" applyBorder="1"/>
    <xf numFmtId="0" fontId="21" fillId="0" borderId="1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2" fillId="0" borderId="1" xfId="0" applyFont="1" applyFill="1" applyBorder="1"/>
    <xf numFmtId="0" fontId="10" fillId="8" borderId="1" xfId="0" applyFont="1" applyFill="1" applyBorder="1" applyAlignment="1">
      <alignment horizontal="left"/>
    </xf>
    <xf numFmtId="17" fontId="10" fillId="8" borderId="1" xfId="0" applyNumberFormat="1" applyFont="1" applyFill="1" applyBorder="1" applyAlignment="1">
      <alignment horizontal="left"/>
    </xf>
    <xf numFmtId="17" fontId="0" fillId="0" borderId="1" xfId="0" applyNumberForma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49" fontId="0" fillId="0" borderId="1" xfId="0" applyNumberFormat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>
      <alignment horizontal="left"/>
    </xf>
    <xf numFmtId="0" fontId="10" fillId="8" borderId="1" xfId="0" applyFont="1" applyFill="1" applyBorder="1" applyAlignment="1"/>
    <xf numFmtId="49" fontId="10" fillId="8" borderId="1" xfId="0" applyNumberFormat="1" applyFont="1" applyFill="1" applyBorder="1" applyAlignment="1"/>
    <xf numFmtId="0" fontId="0" fillId="8" borderId="1" xfId="0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Font="1" applyBorder="1"/>
    <xf numFmtId="49" fontId="0" fillId="0" borderId="1" xfId="0" applyNumberFormat="1" applyFill="1" applyBorder="1" applyAlignment="1"/>
    <xf numFmtId="49" fontId="0" fillId="0" borderId="0" xfId="0" applyNumberFormat="1" applyFont="1"/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AC1277" totalsRowShown="0">
  <tableColumns count="29">
    <tableColumn id="1" name="prg_codigo"/>
    <tableColumn id="2" name="prg_estado"/>
    <tableColumn id="3" name="ofi_nombre"/>
    <tableColumn id="4" name="pre_provincia"/>
    <tableColumn id="5" name="pre_canton"/>
    <tableColumn id="6" name="pre_parroq"/>
    <tableColumn id="7" name="pre_sitio"/>
    <tableColumn id="8" name="tpr_nombre"/>
    <tableColumn id="9" name="tpr_abreviacion"/>
    <tableColumn id="10" name="pro_ci_ruc" dataDxfId="1"/>
    <tableColumn id="11" name="pro_apellidos"/>
    <tableColumn id="12" name="pro_nombres"/>
    <tableColumn id="13" name="epro_ci_ruc" dataDxfId="0"/>
    <tableColumn id="14" name="epro_apellidos"/>
    <tableColumn id="15" name="epro_nombres"/>
    <tableColumn id="16" name="reg_ci_ruc"/>
    <tableColumn id="17" name="reg_apellidos"/>
    <tableColumn id="18" name="reg_nombres"/>
    <tableColumn id="19" name="lde_duracion_dias"/>
    <tableColumn id="20" name="lde_num_seq"/>
    <tableColumn id="21" name="lde_fecha_emision"/>
    <tableColumn id="22" name="nombre_comun"/>
    <tableColumn id="23" name="nombre_cientifico"/>
    <tableColumn id="24" name="pre_superficie"/>
    <tableColumn id="25" name="volumen_aprobado"/>
    <tableColumn id="26" name="volumen_aprovechado"/>
    <tableColumn id="27" name="volumen_movilizado"/>
    <tableColumn id="28" name="pre_utm1_latitud"/>
    <tableColumn id="29" name="pre_utm1_longitu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8"/>
  <sheetViews>
    <sheetView workbookViewId="0">
      <selection activeCell="K18" sqref="K18"/>
    </sheetView>
  </sheetViews>
  <sheetFormatPr defaultRowHeight="15" x14ac:dyDescent="0.25"/>
  <cols>
    <col min="1" max="1" width="17.28515625" style="31" bestFit="1" customWidth="1"/>
    <col min="2" max="2" width="13.140625" style="31" bestFit="1" customWidth="1"/>
    <col min="3" max="3" width="26" style="32" bestFit="1" customWidth="1"/>
    <col min="4" max="4" width="6.5703125" style="31" customWidth="1"/>
    <col min="5" max="5" width="4.42578125" style="31" customWidth="1"/>
    <col min="6" max="6" width="12.5703125" style="33" customWidth="1"/>
    <col min="7" max="7" width="13.42578125" style="34" customWidth="1"/>
    <col min="8" max="8" width="16.140625" style="11" bestFit="1" customWidth="1"/>
    <col min="9" max="9" width="12" style="11" bestFit="1" customWidth="1"/>
    <col min="10" max="10" width="13.7109375" style="11" bestFit="1" customWidth="1"/>
  </cols>
  <sheetData>
    <row r="1" spans="1:10" x14ac:dyDescent="0.25">
      <c r="A1" s="29" t="s">
        <v>160</v>
      </c>
      <c r="B1" s="29" t="s">
        <v>161</v>
      </c>
      <c r="C1" s="29" t="s">
        <v>162</v>
      </c>
      <c r="D1" s="29" t="s">
        <v>163</v>
      </c>
      <c r="E1" s="29" t="s">
        <v>164</v>
      </c>
      <c r="F1" s="29" t="s">
        <v>165</v>
      </c>
      <c r="G1" s="30" t="s">
        <v>166</v>
      </c>
      <c r="H1" s="29" t="s">
        <v>167</v>
      </c>
      <c r="I1" s="29" t="s">
        <v>168</v>
      </c>
      <c r="J1" s="4" t="s">
        <v>169</v>
      </c>
    </row>
    <row r="2" spans="1:10" x14ac:dyDescent="0.25">
      <c r="A2" s="31" t="s">
        <v>170</v>
      </c>
      <c r="B2" s="31" t="s">
        <v>171</v>
      </c>
      <c r="C2" s="32" t="s">
        <v>172</v>
      </c>
      <c r="D2" s="31">
        <v>12</v>
      </c>
      <c r="E2" s="31">
        <v>9</v>
      </c>
      <c r="F2" s="33">
        <v>398</v>
      </c>
      <c r="G2" s="14">
        <v>1</v>
      </c>
      <c r="H2" s="11">
        <f>0.00007854*D2*D2</f>
        <v>1.1309760000000002E-2</v>
      </c>
      <c r="I2" s="11">
        <f>H2/1.6</f>
        <v>7.0686000000000013E-3</v>
      </c>
      <c r="J2" s="11">
        <f>I2/36.6647423</f>
        <v>1.9279011815119185E-4</v>
      </c>
    </row>
    <row r="3" spans="1:10" x14ac:dyDescent="0.25">
      <c r="A3" s="31" t="s">
        <v>170</v>
      </c>
      <c r="B3" s="31" t="s">
        <v>171</v>
      </c>
      <c r="C3" s="32" t="s">
        <v>172</v>
      </c>
      <c r="D3" s="31">
        <v>12</v>
      </c>
      <c r="E3" s="31">
        <v>9</v>
      </c>
      <c r="F3" s="33">
        <v>399</v>
      </c>
      <c r="G3" s="14">
        <v>1</v>
      </c>
      <c r="H3" s="11">
        <f>0.00007854*D3*D3</f>
        <v>1.1309760000000002E-2</v>
      </c>
      <c r="I3" s="11">
        <f>H3/1.6</f>
        <v>7.0686000000000013E-3</v>
      </c>
      <c r="J3" s="11">
        <f t="shared" ref="J3:J66" si="0">I3/36.6647423</f>
        <v>1.9279011815119185E-4</v>
      </c>
    </row>
    <row r="4" spans="1:10" x14ac:dyDescent="0.25">
      <c r="A4" s="31" t="s">
        <v>170</v>
      </c>
      <c r="B4" s="31" t="s">
        <v>171</v>
      </c>
      <c r="C4" s="32" t="s">
        <v>172</v>
      </c>
      <c r="D4" s="31">
        <v>17</v>
      </c>
      <c r="E4" s="31">
        <v>9</v>
      </c>
      <c r="F4" s="33">
        <v>359</v>
      </c>
      <c r="G4" s="14">
        <v>3</v>
      </c>
      <c r="H4" s="11">
        <f>0.00007854*D4*D4</f>
        <v>2.2698059999999999E-2</v>
      </c>
      <c r="I4" s="11">
        <f>H4/1.6</f>
        <v>1.4186287499999999E-2</v>
      </c>
      <c r="J4" s="11">
        <f t="shared" si="0"/>
        <v>3.8691905656732239E-4</v>
      </c>
    </row>
    <row r="5" spans="1:10" x14ac:dyDescent="0.25">
      <c r="A5" s="31" t="s">
        <v>170</v>
      </c>
      <c r="B5" s="31" t="s">
        <v>171</v>
      </c>
      <c r="C5" s="32" t="s">
        <v>172</v>
      </c>
      <c r="D5" s="31">
        <v>20</v>
      </c>
      <c r="E5" s="31">
        <v>10</v>
      </c>
      <c r="F5" s="33">
        <v>197</v>
      </c>
      <c r="G5" s="14">
        <v>5</v>
      </c>
      <c r="H5" s="11">
        <f>0.00007854*D5*D5</f>
        <v>3.1415999999999999E-2</v>
      </c>
      <c r="I5" s="11">
        <f>H5/1.6</f>
        <v>1.9635E-2</v>
      </c>
      <c r="J5" s="11">
        <f t="shared" si="0"/>
        <v>5.3552810597553278E-4</v>
      </c>
    </row>
    <row r="6" spans="1:10" x14ac:dyDescent="0.25">
      <c r="A6" s="31" t="s">
        <v>170</v>
      </c>
      <c r="B6" s="31" t="s">
        <v>171</v>
      </c>
      <c r="C6" s="32" t="s">
        <v>172</v>
      </c>
      <c r="D6" s="31">
        <v>23</v>
      </c>
      <c r="E6" s="31">
        <v>15</v>
      </c>
      <c r="F6" s="33">
        <v>527</v>
      </c>
      <c r="G6" s="14">
        <v>7</v>
      </c>
      <c r="H6" s="11">
        <f>0.00007854*D6*D6</f>
        <v>4.154766E-2</v>
      </c>
      <c r="I6" s="11">
        <f>H6/1.6</f>
        <v>2.5967287499999998E-2</v>
      </c>
      <c r="J6" s="11">
        <f t="shared" si="0"/>
        <v>7.0823592015264211E-4</v>
      </c>
    </row>
    <row r="7" spans="1:10" x14ac:dyDescent="0.25">
      <c r="A7" s="31" t="s">
        <v>170</v>
      </c>
      <c r="B7" s="31" t="s">
        <v>171</v>
      </c>
      <c r="C7" s="32" t="s">
        <v>172</v>
      </c>
      <c r="D7" s="31">
        <v>24</v>
      </c>
      <c r="E7" s="31">
        <v>16</v>
      </c>
      <c r="F7" s="33">
        <v>375</v>
      </c>
      <c r="G7" s="14">
        <v>7</v>
      </c>
      <c r="H7" s="11">
        <f>0.00007854*D7*D7</f>
        <v>4.5239040000000008E-2</v>
      </c>
      <c r="I7" s="11">
        <f>H7/1.6</f>
        <v>2.8274400000000005E-2</v>
      </c>
      <c r="J7" s="11">
        <f t="shared" si="0"/>
        <v>7.711604726047674E-4</v>
      </c>
    </row>
    <row r="8" spans="1:10" x14ac:dyDescent="0.25">
      <c r="A8" s="31" t="s">
        <v>170</v>
      </c>
      <c r="B8" s="31" t="s">
        <v>171</v>
      </c>
      <c r="C8" s="32" t="s">
        <v>172</v>
      </c>
      <c r="D8" s="31">
        <v>35</v>
      </c>
      <c r="E8" s="31">
        <v>5</v>
      </c>
      <c r="F8" s="33">
        <v>127</v>
      </c>
      <c r="G8" s="14">
        <v>12</v>
      </c>
      <c r="H8" s="11">
        <f>0.00007854*D8*D8</f>
        <v>9.6211500000000005E-2</v>
      </c>
      <c r="I8" s="11">
        <f>H8/1.6</f>
        <v>6.0132187500000003E-2</v>
      </c>
      <c r="J8" s="11">
        <f t="shared" si="0"/>
        <v>1.6400548245500692E-3</v>
      </c>
    </row>
    <row r="9" spans="1:10" x14ac:dyDescent="0.25">
      <c r="A9" s="31" t="s">
        <v>170</v>
      </c>
      <c r="B9" s="31" t="s">
        <v>171</v>
      </c>
      <c r="C9" s="32" t="s">
        <v>172</v>
      </c>
      <c r="D9" s="31">
        <v>40</v>
      </c>
      <c r="E9" s="31">
        <v>25</v>
      </c>
      <c r="F9" s="33">
        <v>12</v>
      </c>
      <c r="G9" s="34">
        <v>13</v>
      </c>
      <c r="H9" s="11">
        <f>0.00007854*D9*D9</f>
        <v>0.125664</v>
      </c>
      <c r="I9" s="11">
        <f>H9/1.6</f>
        <v>7.8539999999999999E-2</v>
      </c>
      <c r="J9" s="11">
        <f t="shared" si="0"/>
        <v>2.1421124239021311E-3</v>
      </c>
    </row>
    <row r="10" spans="1:10" x14ac:dyDescent="0.25">
      <c r="A10" s="31" t="s">
        <v>170</v>
      </c>
      <c r="B10" s="31" t="s">
        <v>171</v>
      </c>
      <c r="C10" s="32" t="s">
        <v>172</v>
      </c>
      <c r="D10" s="31">
        <v>74</v>
      </c>
      <c r="E10" s="31">
        <v>25</v>
      </c>
      <c r="F10" s="33">
        <v>214</v>
      </c>
      <c r="G10" s="34">
        <v>15</v>
      </c>
      <c r="H10" s="11">
        <f>0.00007854*D10*D10</f>
        <v>0.43008504000000003</v>
      </c>
      <c r="I10" s="11">
        <f>H10/1.6</f>
        <v>0.26880314999999999</v>
      </c>
      <c r="J10" s="11">
        <f t="shared" si="0"/>
        <v>7.3313797708050438E-3</v>
      </c>
    </row>
    <row r="11" spans="1:10" x14ac:dyDescent="0.25">
      <c r="A11" s="31" t="s">
        <v>170</v>
      </c>
      <c r="B11" s="31" t="s">
        <v>171</v>
      </c>
      <c r="C11" s="32" t="s">
        <v>172</v>
      </c>
      <c r="D11" s="31">
        <v>76</v>
      </c>
      <c r="E11" s="31">
        <v>18</v>
      </c>
      <c r="F11" s="33">
        <v>300</v>
      </c>
      <c r="G11" s="34">
        <v>15</v>
      </c>
      <c r="H11" s="11">
        <f>0.00007854*D11*D11</f>
        <v>0.45364704</v>
      </c>
      <c r="I11" s="11">
        <f>H11/1.6</f>
        <v>0.28352939999999999</v>
      </c>
      <c r="J11" s="11">
        <f t="shared" si="0"/>
        <v>7.7330258502866928E-3</v>
      </c>
    </row>
    <row r="12" spans="1:10" x14ac:dyDescent="0.25">
      <c r="A12" s="31" t="s">
        <v>170</v>
      </c>
      <c r="B12" s="31" t="s">
        <v>171</v>
      </c>
      <c r="C12" s="32" t="s">
        <v>172</v>
      </c>
      <c r="D12" s="31">
        <v>80</v>
      </c>
      <c r="E12" s="31">
        <v>18</v>
      </c>
      <c r="F12" s="33">
        <v>376</v>
      </c>
      <c r="G12" s="34">
        <v>16</v>
      </c>
      <c r="H12" s="11">
        <f>0.00007854*D12*D12</f>
        <v>0.50265599999999999</v>
      </c>
      <c r="I12" s="11">
        <f>H12/1.6</f>
        <v>0.31415999999999999</v>
      </c>
      <c r="J12" s="11">
        <f t="shared" si="0"/>
        <v>8.5684496956085245E-3</v>
      </c>
    </row>
    <row r="13" spans="1:10" x14ac:dyDescent="0.25">
      <c r="A13" s="31" t="s">
        <v>173</v>
      </c>
      <c r="B13" s="31" t="s">
        <v>174</v>
      </c>
      <c r="C13" s="32" t="s">
        <v>175</v>
      </c>
      <c r="D13" s="31">
        <v>25</v>
      </c>
      <c r="E13" s="31">
        <v>12</v>
      </c>
      <c r="F13" s="33">
        <v>42</v>
      </c>
      <c r="G13" s="14">
        <v>7</v>
      </c>
      <c r="H13" s="11">
        <f>0.00007854*D13*D13</f>
        <v>4.9087499999999999E-2</v>
      </c>
      <c r="I13" s="11">
        <f>H13/1.6</f>
        <v>3.0679687499999997E-2</v>
      </c>
      <c r="J13" s="11">
        <f t="shared" si="0"/>
        <v>8.3676266558676984E-4</v>
      </c>
    </row>
    <row r="14" spans="1:10" x14ac:dyDescent="0.25">
      <c r="A14" s="31" t="s">
        <v>173</v>
      </c>
      <c r="B14" s="31" t="s">
        <v>174</v>
      </c>
      <c r="C14" s="32" t="s">
        <v>175</v>
      </c>
      <c r="D14" s="31">
        <v>27</v>
      </c>
      <c r="E14" s="31">
        <v>22</v>
      </c>
      <c r="F14" s="33">
        <v>61</v>
      </c>
      <c r="G14" s="14">
        <v>8</v>
      </c>
      <c r="H14" s="11">
        <f>0.00007854*D14*D14</f>
        <v>5.725566E-2</v>
      </c>
      <c r="I14" s="11">
        <f>H14/1.6</f>
        <v>3.5784787499999998E-2</v>
      </c>
      <c r="J14" s="11">
        <f t="shared" si="0"/>
        <v>9.759999731404085E-4</v>
      </c>
    </row>
    <row r="15" spans="1:10" x14ac:dyDescent="0.25">
      <c r="A15" s="31" t="s">
        <v>173</v>
      </c>
      <c r="B15" s="31" t="s">
        <v>174</v>
      </c>
      <c r="C15" s="32" t="s">
        <v>175</v>
      </c>
      <c r="D15" s="31">
        <v>34</v>
      </c>
      <c r="E15" s="31">
        <v>18</v>
      </c>
      <c r="F15" s="33">
        <v>95</v>
      </c>
      <c r="G15" s="14">
        <v>11</v>
      </c>
      <c r="H15" s="11">
        <f>0.00007854*D15*D15</f>
        <v>9.0792239999999996E-2</v>
      </c>
      <c r="I15" s="11">
        <f>H15/1.6</f>
        <v>5.6745149999999994E-2</v>
      </c>
      <c r="J15" s="11">
        <f t="shared" si="0"/>
        <v>1.5476762262692895E-3</v>
      </c>
    </row>
    <row r="16" spans="1:10" x14ac:dyDescent="0.25">
      <c r="A16" s="31" t="s">
        <v>173</v>
      </c>
      <c r="B16" s="31" t="s">
        <v>176</v>
      </c>
      <c r="C16" s="32" t="s">
        <v>177</v>
      </c>
      <c r="D16" s="31">
        <v>24</v>
      </c>
      <c r="E16" s="31">
        <v>12</v>
      </c>
      <c r="F16" s="33">
        <v>151</v>
      </c>
      <c r="G16" s="14">
        <v>7</v>
      </c>
      <c r="H16" s="11">
        <f>0.00007854*D16*D16</f>
        <v>4.5239040000000008E-2</v>
      </c>
      <c r="I16" s="11">
        <f>H16/1.6</f>
        <v>2.8274400000000005E-2</v>
      </c>
      <c r="J16" s="11">
        <f t="shared" si="0"/>
        <v>7.711604726047674E-4</v>
      </c>
    </row>
    <row r="17" spans="1:10" x14ac:dyDescent="0.25">
      <c r="A17" s="31" t="s">
        <v>173</v>
      </c>
      <c r="B17" s="31" t="s">
        <v>176</v>
      </c>
      <c r="C17" s="32" t="s">
        <v>177</v>
      </c>
      <c r="D17" s="31">
        <v>65</v>
      </c>
      <c r="E17" s="31">
        <v>15</v>
      </c>
      <c r="F17" s="33">
        <v>187</v>
      </c>
      <c r="G17" s="34">
        <v>15</v>
      </c>
      <c r="H17" s="11">
        <f>0.00007854*D17*D17</f>
        <v>0.3318315</v>
      </c>
      <c r="I17" s="11">
        <f>H17/1.6</f>
        <v>0.20739468749999998</v>
      </c>
      <c r="J17" s="11">
        <f t="shared" si="0"/>
        <v>5.656515619366565E-3</v>
      </c>
    </row>
    <row r="18" spans="1:10" x14ac:dyDescent="0.25">
      <c r="A18" s="31" t="s">
        <v>178</v>
      </c>
      <c r="B18" s="31" t="s">
        <v>179</v>
      </c>
      <c r="C18" s="32" t="s">
        <v>180</v>
      </c>
      <c r="D18" s="31">
        <v>22</v>
      </c>
      <c r="E18" s="31">
        <v>14</v>
      </c>
      <c r="F18" s="33">
        <v>206</v>
      </c>
      <c r="G18" s="14">
        <v>6</v>
      </c>
      <c r="H18" s="11">
        <f>0.00007854*D18*D18</f>
        <v>3.8013360000000003E-2</v>
      </c>
      <c r="I18" s="11">
        <f>H18/1.6</f>
        <v>2.3758350000000001E-2</v>
      </c>
      <c r="J18" s="11">
        <f t="shared" si="0"/>
        <v>6.4798900823039474E-4</v>
      </c>
    </row>
    <row r="19" spans="1:10" x14ac:dyDescent="0.25">
      <c r="A19" s="31" t="s">
        <v>178</v>
      </c>
      <c r="B19" s="31" t="s">
        <v>179</v>
      </c>
      <c r="C19" s="32" t="s">
        <v>180</v>
      </c>
      <c r="D19" s="31">
        <v>65</v>
      </c>
      <c r="E19" s="31">
        <v>18</v>
      </c>
      <c r="F19" s="33">
        <v>391</v>
      </c>
      <c r="G19" s="34">
        <v>15</v>
      </c>
      <c r="H19" s="11">
        <f>0.00007854*D19*D19</f>
        <v>0.3318315</v>
      </c>
      <c r="I19" s="11">
        <f>H19/1.6</f>
        <v>0.20739468749999998</v>
      </c>
      <c r="J19" s="11">
        <f t="shared" si="0"/>
        <v>5.656515619366565E-3</v>
      </c>
    </row>
    <row r="20" spans="1:10" x14ac:dyDescent="0.25">
      <c r="A20" s="31" t="s">
        <v>181</v>
      </c>
      <c r="B20" s="31" t="s">
        <v>182</v>
      </c>
      <c r="C20" s="32" t="s">
        <v>183</v>
      </c>
      <c r="D20" s="31">
        <v>24</v>
      </c>
      <c r="E20" s="31">
        <v>12</v>
      </c>
      <c r="F20" s="33">
        <v>605</v>
      </c>
      <c r="G20" s="14">
        <v>7</v>
      </c>
      <c r="H20" s="11">
        <f>0.00007854*D20*D20</f>
        <v>4.5239040000000008E-2</v>
      </c>
      <c r="I20" s="11">
        <f>H20/1.6</f>
        <v>2.8274400000000005E-2</v>
      </c>
      <c r="J20" s="11">
        <f t="shared" si="0"/>
        <v>7.711604726047674E-4</v>
      </c>
    </row>
    <row r="21" spans="1:10" x14ac:dyDescent="0.25">
      <c r="A21" s="31" t="s">
        <v>184</v>
      </c>
      <c r="B21" s="31" t="s">
        <v>185</v>
      </c>
      <c r="C21" s="32" t="s">
        <v>59</v>
      </c>
      <c r="D21" s="31">
        <v>18</v>
      </c>
      <c r="E21" s="31">
        <v>10</v>
      </c>
      <c r="F21" s="33">
        <v>27</v>
      </c>
      <c r="G21" s="34">
        <v>4</v>
      </c>
      <c r="H21" s="11">
        <f>0.00007854*D21*D21</f>
        <v>2.5446960000000001E-2</v>
      </c>
      <c r="I21" s="11">
        <f>H21/1.6</f>
        <v>1.5904350000000001E-2</v>
      </c>
      <c r="J21" s="11">
        <f t="shared" si="0"/>
        <v>4.3377776584018157E-4</v>
      </c>
    </row>
    <row r="22" spans="1:10" x14ac:dyDescent="0.25">
      <c r="A22" s="31" t="s">
        <v>184</v>
      </c>
      <c r="B22" s="31" t="s">
        <v>185</v>
      </c>
      <c r="C22" s="32" t="s">
        <v>59</v>
      </c>
      <c r="D22" s="31">
        <v>30</v>
      </c>
      <c r="E22" s="31">
        <v>15</v>
      </c>
      <c r="F22" s="33">
        <v>79</v>
      </c>
      <c r="G22" s="14">
        <v>11</v>
      </c>
      <c r="H22" s="11">
        <f>0.00007854*D22*D22</f>
        <v>7.0685999999999999E-2</v>
      </c>
      <c r="I22" s="11">
        <f>H22/1.6</f>
        <v>4.4178749999999996E-2</v>
      </c>
      <c r="J22" s="11">
        <f t="shared" si="0"/>
        <v>1.2049382384449487E-3</v>
      </c>
    </row>
    <row r="23" spans="1:10" x14ac:dyDescent="0.25">
      <c r="A23" s="31" t="s">
        <v>184</v>
      </c>
      <c r="B23" s="31" t="s">
        <v>185</v>
      </c>
      <c r="C23" s="32" t="s">
        <v>59</v>
      </c>
      <c r="D23" s="31">
        <v>42</v>
      </c>
      <c r="E23" s="31">
        <v>20</v>
      </c>
      <c r="F23" s="33">
        <v>444</v>
      </c>
      <c r="G23" s="34">
        <v>13</v>
      </c>
      <c r="H23" s="11">
        <f>0.00007854*D23*D23</f>
        <v>0.13854456000000001</v>
      </c>
      <c r="I23" s="11">
        <f>H23/1.6</f>
        <v>8.6590349999999996E-2</v>
      </c>
      <c r="J23" s="11">
        <f t="shared" si="0"/>
        <v>2.3616789473520994E-3</v>
      </c>
    </row>
    <row r="24" spans="1:10" x14ac:dyDescent="0.25">
      <c r="A24" s="31" t="s">
        <v>184</v>
      </c>
      <c r="B24" s="31" t="s">
        <v>185</v>
      </c>
      <c r="C24" s="32" t="s">
        <v>59</v>
      </c>
      <c r="D24" s="31">
        <v>50</v>
      </c>
      <c r="E24" s="31">
        <v>25</v>
      </c>
      <c r="F24" s="33">
        <v>224</v>
      </c>
      <c r="G24" s="34">
        <v>14</v>
      </c>
      <c r="H24" s="11">
        <f>0.00007854*D24*D24</f>
        <v>0.19635</v>
      </c>
      <c r="I24" s="11">
        <f>H24/1.6</f>
        <v>0.12271874999999999</v>
      </c>
      <c r="J24" s="11">
        <f t="shared" si="0"/>
        <v>3.3470506623470794E-3</v>
      </c>
    </row>
    <row r="25" spans="1:10" x14ac:dyDescent="0.25">
      <c r="A25" s="31" t="s">
        <v>184</v>
      </c>
      <c r="B25" s="31" t="s">
        <v>185</v>
      </c>
      <c r="C25" s="32" t="s">
        <v>59</v>
      </c>
      <c r="D25" s="31">
        <v>70</v>
      </c>
      <c r="E25" s="31">
        <v>20</v>
      </c>
      <c r="F25" s="33">
        <v>443</v>
      </c>
      <c r="G25" s="34">
        <v>15</v>
      </c>
      <c r="H25" s="11">
        <f>0.00007854*D25*D25</f>
        <v>0.38484600000000002</v>
      </c>
      <c r="I25" s="11">
        <f>H25/1.6</f>
        <v>0.24052875000000001</v>
      </c>
      <c r="J25" s="11">
        <f t="shared" si="0"/>
        <v>6.5602192982002769E-3</v>
      </c>
    </row>
    <row r="26" spans="1:10" x14ac:dyDescent="0.25">
      <c r="A26" s="31" t="s">
        <v>184</v>
      </c>
      <c r="B26" s="31" t="s">
        <v>185</v>
      </c>
      <c r="C26" s="32" t="s">
        <v>59</v>
      </c>
      <c r="D26" s="31">
        <v>80</v>
      </c>
      <c r="E26" s="31">
        <v>25</v>
      </c>
      <c r="F26" s="33">
        <v>80</v>
      </c>
      <c r="G26" s="34">
        <v>16</v>
      </c>
      <c r="H26" s="11">
        <f>0.00007854*D26*D26</f>
        <v>0.50265599999999999</v>
      </c>
      <c r="I26" s="11">
        <f>H26/1.6</f>
        <v>0.31415999999999999</v>
      </c>
      <c r="J26" s="11">
        <f t="shared" si="0"/>
        <v>8.5684496956085245E-3</v>
      </c>
    </row>
    <row r="27" spans="1:10" x14ac:dyDescent="0.25">
      <c r="A27" s="31" t="s">
        <v>184</v>
      </c>
      <c r="B27" s="31" t="s">
        <v>185</v>
      </c>
      <c r="C27" s="32" t="s">
        <v>59</v>
      </c>
      <c r="D27" s="31">
        <v>110</v>
      </c>
      <c r="E27" s="31">
        <v>25</v>
      </c>
      <c r="F27" s="33">
        <v>81</v>
      </c>
      <c r="G27" s="34">
        <v>16</v>
      </c>
      <c r="H27" s="11">
        <f>0.00007854*D27*D27</f>
        <v>0.95033400000000001</v>
      </c>
      <c r="I27" s="11">
        <f>H27/1.6</f>
        <v>0.59395874999999998</v>
      </c>
      <c r="J27" s="11">
        <f t="shared" si="0"/>
        <v>1.6199725205759866E-2</v>
      </c>
    </row>
    <row r="28" spans="1:10" x14ac:dyDescent="0.25">
      <c r="A28" s="31" t="s">
        <v>184</v>
      </c>
      <c r="B28" s="31" t="s">
        <v>185</v>
      </c>
      <c r="C28" s="32" t="s">
        <v>59</v>
      </c>
      <c r="D28" s="31">
        <v>110</v>
      </c>
      <c r="E28" s="31">
        <v>20</v>
      </c>
      <c r="F28" s="33">
        <v>82</v>
      </c>
      <c r="G28" s="34">
        <v>16</v>
      </c>
      <c r="H28" s="11">
        <f>0.00007854*D28*D28</f>
        <v>0.95033400000000001</v>
      </c>
      <c r="I28" s="11">
        <f>H28/1.6</f>
        <v>0.59395874999999998</v>
      </c>
      <c r="J28" s="11">
        <f t="shared" si="0"/>
        <v>1.6199725205759866E-2</v>
      </c>
    </row>
    <row r="29" spans="1:10" x14ac:dyDescent="0.25">
      <c r="A29" s="31" t="s">
        <v>186</v>
      </c>
      <c r="B29" s="31" t="s">
        <v>187</v>
      </c>
      <c r="C29" s="32" t="s">
        <v>188</v>
      </c>
      <c r="D29" s="31">
        <v>25</v>
      </c>
      <c r="E29" s="31">
        <v>5</v>
      </c>
      <c r="F29" s="33">
        <v>137</v>
      </c>
      <c r="G29" s="14">
        <v>7</v>
      </c>
      <c r="H29" s="11">
        <f>0.00007854*D29*D29</f>
        <v>4.9087499999999999E-2</v>
      </c>
      <c r="I29" s="11">
        <f>H29/1.6</f>
        <v>3.0679687499999997E-2</v>
      </c>
      <c r="J29" s="11">
        <f t="shared" si="0"/>
        <v>8.3676266558676984E-4</v>
      </c>
    </row>
    <row r="30" spans="1:10" x14ac:dyDescent="0.25">
      <c r="A30" s="31" t="s">
        <v>189</v>
      </c>
      <c r="B30" s="31" t="s">
        <v>190</v>
      </c>
      <c r="C30" s="32" t="s">
        <v>191</v>
      </c>
      <c r="D30" s="31">
        <v>40</v>
      </c>
      <c r="E30" s="31">
        <v>18</v>
      </c>
      <c r="F30" s="33">
        <v>357</v>
      </c>
      <c r="G30" s="34">
        <v>13</v>
      </c>
      <c r="H30" s="11">
        <f>0.00007854*D30*D30</f>
        <v>0.125664</v>
      </c>
      <c r="I30" s="11">
        <f>H30/1.6</f>
        <v>7.8539999999999999E-2</v>
      </c>
      <c r="J30" s="11">
        <f t="shared" si="0"/>
        <v>2.1421124239021311E-3</v>
      </c>
    </row>
    <row r="31" spans="1:10" x14ac:dyDescent="0.25">
      <c r="A31" s="31" t="s">
        <v>192</v>
      </c>
      <c r="B31" s="31" t="s">
        <v>193</v>
      </c>
      <c r="C31" s="32" t="s">
        <v>48</v>
      </c>
      <c r="D31" s="31">
        <v>10</v>
      </c>
      <c r="E31" s="31">
        <v>9</v>
      </c>
      <c r="F31" s="33">
        <v>29</v>
      </c>
      <c r="G31" s="14">
        <v>1</v>
      </c>
      <c r="H31" s="11">
        <f>0.00007854*D31*D31</f>
        <v>7.8539999999999999E-3</v>
      </c>
      <c r="I31" s="11">
        <f>H31/1.6</f>
        <v>4.9087499999999999E-3</v>
      </c>
      <c r="J31" s="11">
        <f t="shared" si="0"/>
        <v>1.3388202649388319E-4</v>
      </c>
    </row>
    <row r="32" spans="1:10" x14ac:dyDescent="0.25">
      <c r="A32" s="31" t="s">
        <v>192</v>
      </c>
      <c r="B32" s="31" t="s">
        <v>193</v>
      </c>
      <c r="C32" s="32" t="s">
        <v>48</v>
      </c>
      <c r="D32" s="31">
        <v>10</v>
      </c>
      <c r="E32" s="31">
        <v>8</v>
      </c>
      <c r="F32" s="33">
        <v>154</v>
      </c>
      <c r="G32" s="14">
        <v>1</v>
      </c>
      <c r="H32" s="11">
        <f>0.00007854*D32*D32</f>
        <v>7.8539999999999999E-3</v>
      </c>
      <c r="I32" s="11">
        <f>H32/1.6</f>
        <v>4.9087499999999999E-3</v>
      </c>
      <c r="J32" s="11">
        <f t="shared" si="0"/>
        <v>1.3388202649388319E-4</v>
      </c>
    </row>
    <row r="33" spans="1:10" x14ac:dyDescent="0.25">
      <c r="A33" s="31" t="s">
        <v>192</v>
      </c>
      <c r="B33" s="31" t="s">
        <v>193</v>
      </c>
      <c r="C33" s="32" t="s">
        <v>48</v>
      </c>
      <c r="D33" s="31">
        <v>11</v>
      </c>
      <c r="E33" s="31">
        <v>9</v>
      </c>
      <c r="F33" s="33">
        <v>30</v>
      </c>
      <c r="G33" s="14">
        <v>1</v>
      </c>
      <c r="H33" s="11">
        <f>0.00007854*D33*D33</f>
        <v>9.5033400000000007E-3</v>
      </c>
      <c r="I33" s="11">
        <f>H33/1.6</f>
        <v>5.9395875000000002E-3</v>
      </c>
      <c r="J33" s="11">
        <f t="shared" si="0"/>
        <v>1.6199725205759868E-4</v>
      </c>
    </row>
    <row r="34" spans="1:10" x14ac:dyDescent="0.25">
      <c r="A34" s="31" t="s">
        <v>192</v>
      </c>
      <c r="B34" s="31" t="s">
        <v>193</v>
      </c>
      <c r="C34" s="32" t="s">
        <v>48</v>
      </c>
      <c r="D34" s="31">
        <v>14</v>
      </c>
      <c r="E34" s="31">
        <v>10</v>
      </c>
      <c r="F34" s="33">
        <v>447</v>
      </c>
      <c r="G34" s="14">
        <v>1</v>
      </c>
      <c r="H34" s="11">
        <f>0.00007854*D34*D34</f>
        <v>1.5393840000000001E-2</v>
      </c>
      <c r="I34" s="11">
        <f>H34/1.6</f>
        <v>9.6211500000000002E-3</v>
      </c>
      <c r="J34" s="11">
        <f t="shared" si="0"/>
        <v>2.6240877192801109E-4</v>
      </c>
    </row>
    <row r="35" spans="1:10" x14ac:dyDescent="0.25">
      <c r="A35" s="31" t="s">
        <v>192</v>
      </c>
      <c r="B35" s="31" t="s">
        <v>193</v>
      </c>
      <c r="C35" s="32" t="s">
        <v>48</v>
      </c>
      <c r="D35" s="31">
        <v>15</v>
      </c>
      <c r="E35" s="31">
        <v>10</v>
      </c>
      <c r="F35" s="33">
        <v>409</v>
      </c>
      <c r="G35" s="14">
        <v>2</v>
      </c>
      <c r="H35" s="11">
        <f>0.00007854*D35*D35</f>
        <v>1.76715E-2</v>
      </c>
      <c r="I35" s="11">
        <f>H35/1.6</f>
        <v>1.1044687499999999E-2</v>
      </c>
      <c r="J35" s="11">
        <f t="shared" si="0"/>
        <v>3.0123455961123717E-4</v>
      </c>
    </row>
    <row r="36" spans="1:10" x14ac:dyDescent="0.25">
      <c r="A36" s="31" t="s">
        <v>192</v>
      </c>
      <c r="B36" s="31" t="s">
        <v>193</v>
      </c>
      <c r="C36" s="32" t="s">
        <v>48</v>
      </c>
      <c r="D36" s="31">
        <v>17</v>
      </c>
      <c r="E36" s="31">
        <v>11</v>
      </c>
      <c r="F36" s="33">
        <v>412</v>
      </c>
      <c r="G36" s="14">
        <v>3</v>
      </c>
      <c r="H36" s="11">
        <f>0.00007854*D36*D36</f>
        <v>2.2698059999999999E-2</v>
      </c>
      <c r="I36" s="11">
        <f>H36/1.6</f>
        <v>1.4186287499999999E-2</v>
      </c>
      <c r="J36" s="11">
        <f t="shared" si="0"/>
        <v>3.8691905656732239E-4</v>
      </c>
    </row>
    <row r="37" spans="1:10" x14ac:dyDescent="0.25">
      <c r="A37" s="31" t="s">
        <v>192</v>
      </c>
      <c r="B37" s="31" t="s">
        <v>193</v>
      </c>
      <c r="C37" s="32" t="s">
        <v>48</v>
      </c>
      <c r="D37" s="31">
        <v>18</v>
      </c>
      <c r="E37" s="31">
        <v>10</v>
      </c>
      <c r="F37" s="33">
        <v>85</v>
      </c>
      <c r="G37" s="14">
        <v>3</v>
      </c>
      <c r="H37" s="11">
        <f>0.00007854*D37*D37</f>
        <v>2.5446960000000001E-2</v>
      </c>
      <c r="I37" s="11">
        <f>H37/1.6</f>
        <v>1.5904350000000001E-2</v>
      </c>
      <c r="J37" s="11">
        <f t="shared" si="0"/>
        <v>4.3377776584018157E-4</v>
      </c>
    </row>
    <row r="38" spans="1:10" x14ac:dyDescent="0.25">
      <c r="A38" s="31" t="s">
        <v>192</v>
      </c>
      <c r="B38" s="31" t="s">
        <v>193</v>
      </c>
      <c r="C38" s="32" t="s">
        <v>48</v>
      </c>
      <c r="D38" s="31">
        <v>21</v>
      </c>
      <c r="E38" s="31">
        <v>12</v>
      </c>
      <c r="F38" s="33">
        <v>318</v>
      </c>
      <c r="G38" s="14">
        <v>5</v>
      </c>
      <c r="H38" s="11">
        <f>0.00007854*D38*D38</f>
        <v>3.4636140000000003E-2</v>
      </c>
      <c r="I38" s="11">
        <f>H38/1.6</f>
        <v>2.1647587499999999E-2</v>
      </c>
      <c r="J38" s="11">
        <f t="shared" si="0"/>
        <v>5.9041973683802485E-4</v>
      </c>
    </row>
    <row r="39" spans="1:10" x14ac:dyDescent="0.25">
      <c r="A39" s="31" t="s">
        <v>192</v>
      </c>
      <c r="B39" s="31" t="s">
        <v>193</v>
      </c>
      <c r="C39" s="32" t="s">
        <v>48</v>
      </c>
      <c r="D39" s="31">
        <v>22</v>
      </c>
      <c r="E39" s="31">
        <v>14</v>
      </c>
      <c r="F39" s="33">
        <v>225</v>
      </c>
      <c r="G39" s="14">
        <v>6</v>
      </c>
      <c r="H39" s="11">
        <f>0.00007854*D39*D39</f>
        <v>3.8013360000000003E-2</v>
      </c>
      <c r="I39" s="11">
        <f>H39/1.6</f>
        <v>2.3758350000000001E-2</v>
      </c>
      <c r="J39" s="11">
        <f t="shared" si="0"/>
        <v>6.4798900823039474E-4</v>
      </c>
    </row>
    <row r="40" spans="1:10" x14ac:dyDescent="0.25">
      <c r="A40" s="31" t="s">
        <v>192</v>
      </c>
      <c r="B40" s="31" t="s">
        <v>193</v>
      </c>
      <c r="C40" s="32" t="s">
        <v>48</v>
      </c>
      <c r="D40" s="31">
        <v>22</v>
      </c>
      <c r="E40" s="31">
        <v>12</v>
      </c>
      <c r="F40" s="33">
        <v>319</v>
      </c>
      <c r="G40" s="14">
        <v>6</v>
      </c>
      <c r="H40" s="11">
        <f>0.00007854*D40*D40</f>
        <v>3.8013360000000003E-2</v>
      </c>
      <c r="I40" s="11">
        <f>H40/1.6</f>
        <v>2.3758350000000001E-2</v>
      </c>
      <c r="J40" s="11">
        <f t="shared" si="0"/>
        <v>6.4798900823039474E-4</v>
      </c>
    </row>
    <row r="41" spans="1:10" x14ac:dyDescent="0.25">
      <c r="A41" s="31" t="s">
        <v>192</v>
      </c>
      <c r="B41" s="31" t="s">
        <v>193</v>
      </c>
      <c r="C41" s="32" t="s">
        <v>48</v>
      </c>
      <c r="D41" s="31">
        <v>22</v>
      </c>
      <c r="E41" s="31">
        <v>12</v>
      </c>
      <c r="F41" s="33">
        <v>486</v>
      </c>
      <c r="G41" s="14">
        <v>6</v>
      </c>
      <c r="H41" s="11">
        <f>0.00007854*D41*D41</f>
        <v>3.8013360000000003E-2</v>
      </c>
      <c r="I41" s="11">
        <f>H41/1.6</f>
        <v>2.3758350000000001E-2</v>
      </c>
      <c r="J41" s="11">
        <f t="shared" si="0"/>
        <v>6.4798900823039474E-4</v>
      </c>
    </row>
    <row r="42" spans="1:10" x14ac:dyDescent="0.25">
      <c r="A42" s="31" t="s">
        <v>192</v>
      </c>
      <c r="B42" s="31" t="s">
        <v>193</v>
      </c>
      <c r="C42" s="32" t="s">
        <v>48</v>
      </c>
      <c r="D42" s="31">
        <v>26</v>
      </c>
      <c r="E42" s="31">
        <v>17</v>
      </c>
      <c r="F42" s="33">
        <v>262</v>
      </c>
      <c r="G42" s="14">
        <v>8</v>
      </c>
      <c r="H42" s="11">
        <f>0.00007854*D42*D42</f>
        <v>5.3093040000000008E-2</v>
      </c>
      <c r="I42" s="11">
        <f>H42/1.6</f>
        <v>3.3183150000000002E-2</v>
      </c>
      <c r="J42" s="11">
        <f t="shared" si="0"/>
        <v>9.0504249909865043E-4</v>
      </c>
    </row>
    <row r="43" spans="1:10" x14ac:dyDescent="0.25">
      <c r="A43" s="31" t="s">
        <v>192</v>
      </c>
      <c r="B43" s="31" t="s">
        <v>193</v>
      </c>
      <c r="C43" s="32" t="s">
        <v>48</v>
      </c>
      <c r="D43" s="31">
        <v>30</v>
      </c>
      <c r="E43" s="31">
        <v>15</v>
      </c>
      <c r="F43" s="33">
        <v>188</v>
      </c>
      <c r="G43" s="14">
        <v>10</v>
      </c>
      <c r="H43" s="11">
        <f>0.00007854*D43*D43</f>
        <v>7.0685999999999999E-2</v>
      </c>
      <c r="I43" s="11">
        <f>H43/1.6</f>
        <v>4.4178749999999996E-2</v>
      </c>
      <c r="J43" s="11">
        <f t="shared" si="0"/>
        <v>1.2049382384449487E-3</v>
      </c>
    </row>
    <row r="44" spans="1:10" x14ac:dyDescent="0.25">
      <c r="A44" s="31" t="s">
        <v>192</v>
      </c>
      <c r="B44" s="31" t="s">
        <v>193</v>
      </c>
      <c r="C44" s="32" t="s">
        <v>48</v>
      </c>
      <c r="D44" s="31">
        <v>30</v>
      </c>
      <c r="E44" s="31">
        <v>16</v>
      </c>
      <c r="F44" s="33">
        <v>190</v>
      </c>
      <c r="G44" s="14">
        <v>10</v>
      </c>
      <c r="H44" s="11">
        <f>0.00007854*D44*D44</f>
        <v>7.0685999999999999E-2</v>
      </c>
      <c r="I44" s="11">
        <f>H44/1.6</f>
        <v>4.4178749999999996E-2</v>
      </c>
      <c r="J44" s="11">
        <f t="shared" si="0"/>
        <v>1.2049382384449487E-3</v>
      </c>
    </row>
    <row r="45" spans="1:10" x14ac:dyDescent="0.25">
      <c r="A45" s="31" t="s">
        <v>192</v>
      </c>
      <c r="B45" s="31" t="s">
        <v>193</v>
      </c>
      <c r="C45" s="32" t="s">
        <v>48</v>
      </c>
      <c r="D45" s="31">
        <v>34</v>
      </c>
      <c r="E45" s="31">
        <v>18</v>
      </c>
      <c r="F45" s="33">
        <v>263</v>
      </c>
      <c r="G45" s="15">
        <v>12</v>
      </c>
      <c r="H45" s="11">
        <f>0.00007854*D45*D45</f>
        <v>9.0792239999999996E-2</v>
      </c>
      <c r="I45" s="11">
        <f>H45/1.6</f>
        <v>5.6745149999999994E-2</v>
      </c>
      <c r="J45" s="11">
        <f t="shared" si="0"/>
        <v>1.5476762262692895E-3</v>
      </c>
    </row>
    <row r="46" spans="1:10" x14ac:dyDescent="0.25">
      <c r="A46" s="31" t="s">
        <v>192</v>
      </c>
      <c r="B46" s="31" t="s">
        <v>193</v>
      </c>
      <c r="C46" s="32" t="s">
        <v>48</v>
      </c>
      <c r="D46" s="31">
        <v>34</v>
      </c>
      <c r="E46" s="31">
        <v>13</v>
      </c>
      <c r="F46" s="33">
        <v>410</v>
      </c>
      <c r="G46" s="15">
        <v>12</v>
      </c>
      <c r="H46" s="11">
        <f>0.00007854*D46*D46</f>
        <v>9.0792239999999996E-2</v>
      </c>
      <c r="I46" s="11">
        <f>H46/1.6</f>
        <v>5.6745149999999994E-2</v>
      </c>
      <c r="J46" s="11">
        <f t="shared" si="0"/>
        <v>1.5476762262692895E-3</v>
      </c>
    </row>
    <row r="47" spans="1:10" x14ac:dyDescent="0.25">
      <c r="A47" s="31" t="s">
        <v>192</v>
      </c>
      <c r="B47" s="31" t="s">
        <v>193</v>
      </c>
      <c r="C47" s="32" t="s">
        <v>48</v>
      </c>
      <c r="D47" s="31">
        <v>35</v>
      </c>
      <c r="E47" s="31">
        <v>20</v>
      </c>
      <c r="F47" s="33">
        <v>260</v>
      </c>
      <c r="G47" s="14">
        <v>12</v>
      </c>
      <c r="H47" s="11">
        <f>0.00007854*D47*D47</f>
        <v>9.6211500000000005E-2</v>
      </c>
      <c r="I47" s="11">
        <f>H47/1.6</f>
        <v>6.0132187500000003E-2</v>
      </c>
      <c r="J47" s="11">
        <f t="shared" si="0"/>
        <v>1.6400548245500692E-3</v>
      </c>
    </row>
    <row r="48" spans="1:10" x14ac:dyDescent="0.25">
      <c r="A48" s="31" t="s">
        <v>192</v>
      </c>
      <c r="B48" s="31" t="s">
        <v>193</v>
      </c>
      <c r="C48" s="32" t="s">
        <v>48</v>
      </c>
      <c r="D48" s="31">
        <v>35</v>
      </c>
      <c r="E48" s="31">
        <v>18</v>
      </c>
      <c r="F48" s="33">
        <v>261</v>
      </c>
      <c r="G48" s="14">
        <v>12</v>
      </c>
      <c r="H48" s="11">
        <f>0.00007854*D48*D48</f>
        <v>9.6211500000000005E-2</v>
      </c>
      <c r="I48" s="11">
        <f>H48/1.6</f>
        <v>6.0132187500000003E-2</v>
      </c>
      <c r="J48" s="11">
        <f t="shared" si="0"/>
        <v>1.6400548245500692E-3</v>
      </c>
    </row>
    <row r="49" spans="1:10" x14ac:dyDescent="0.25">
      <c r="A49" s="31" t="s">
        <v>192</v>
      </c>
      <c r="B49" s="31" t="s">
        <v>193</v>
      </c>
      <c r="C49" s="32" t="s">
        <v>48</v>
      </c>
      <c r="D49" s="31">
        <v>35</v>
      </c>
      <c r="E49" s="31">
        <v>20</v>
      </c>
      <c r="F49" s="33">
        <v>264</v>
      </c>
      <c r="G49" s="14">
        <v>12</v>
      </c>
      <c r="H49" s="11">
        <f>0.00007854*D49*D49</f>
        <v>9.6211500000000005E-2</v>
      </c>
      <c r="I49" s="11">
        <f>H49/1.6</f>
        <v>6.0132187500000003E-2</v>
      </c>
      <c r="J49" s="11">
        <f t="shared" si="0"/>
        <v>1.6400548245500692E-3</v>
      </c>
    </row>
    <row r="50" spans="1:10" x14ac:dyDescent="0.25">
      <c r="A50" s="31" t="s">
        <v>192</v>
      </c>
      <c r="B50" s="31" t="s">
        <v>193</v>
      </c>
      <c r="C50" s="32" t="s">
        <v>48</v>
      </c>
      <c r="D50" s="31">
        <v>36</v>
      </c>
      <c r="E50" s="31">
        <v>15</v>
      </c>
      <c r="F50" s="33">
        <v>513</v>
      </c>
      <c r="G50" s="14">
        <v>12</v>
      </c>
      <c r="H50" s="11">
        <f>0.00007854*D50*D50</f>
        <v>0.10178784</v>
      </c>
      <c r="I50" s="11">
        <f>H50/1.6</f>
        <v>6.3617400000000005E-2</v>
      </c>
      <c r="J50" s="11">
        <f t="shared" si="0"/>
        <v>1.7351110633607263E-3</v>
      </c>
    </row>
    <row r="51" spans="1:10" x14ac:dyDescent="0.25">
      <c r="A51" s="31" t="s">
        <v>192</v>
      </c>
      <c r="B51" s="31" t="s">
        <v>193</v>
      </c>
      <c r="C51" s="32" t="s">
        <v>48</v>
      </c>
      <c r="D51" s="31">
        <v>40</v>
      </c>
      <c r="E51" s="31">
        <v>25</v>
      </c>
      <c r="F51" s="33">
        <v>483</v>
      </c>
      <c r="G51" s="34">
        <v>13</v>
      </c>
      <c r="H51" s="11">
        <f>0.00007854*D51*D51</f>
        <v>0.125664</v>
      </c>
      <c r="I51" s="11">
        <f>H51/1.6</f>
        <v>7.8539999999999999E-2</v>
      </c>
      <c r="J51" s="11">
        <f t="shared" si="0"/>
        <v>2.1421124239021311E-3</v>
      </c>
    </row>
    <row r="52" spans="1:10" x14ac:dyDescent="0.25">
      <c r="A52" s="31" t="s">
        <v>192</v>
      </c>
      <c r="B52" s="31" t="s">
        <v>193</v>
      </c>
      <c r="C52" s="32" t="s">
        <v>48</v>
      </c>
      <c r="D52" s="31">
        <v>40</v>
      </c>
      <c r="E52" s="31">
        <v>25</v>
      </c>
      <c r="F52" s="33">
        <v>227</v>
      </c>
      <c r="G52" s="14">
        <v>12</v>
      </c>
      <c r="H52" s="11">
        <f>0.00007854*D52*D52</f>
        <v>0.125664</v>
      </c>
      <c r="I52" s="11">
        <f>H52/1.6</f>
        <v>7.8539999999999999E-2</v>
      </c>
      <c r="J52" s="11">
        <f t="shared" si="0"/>
        <v>2.1421124239021311E-3</v>
      </c>
    </row>
    <row r="53" spans="1:10" x14ac:dyDescent="0.25">
      <c r="A53" s="31" t="s">
        <v>192</v>
      </c>
      <c r="B53" s="31" t="s">
        <v>193</v>
      </c>
      <c r="C53" s="32" t="s">
        <v>48</v>
      </c>
      <c r="D53" s="31">
        <v>44</v>
      </c>
      <c r="E53" s="31">
        <v>18</v>
      </c>
      <c r="F53" s="33">
        <v>31</v>
      </c>
      <c r="G53" s="34">
        <v>13</v>
      </c>
      <c r="H53" s="11">
        <f>0.00007854*D53*D53</f>
        <v>0.15205344000000001</v>
      </c>
      <c r="I53" s="11">
        <f>H53/1.6</f>
        <v>9.5033400000000004E-2</v>
      </c>
      <c r="J53" s="11">
        <f t="shared" si="0"/>
        <v>2.591956032921579E-3</v>
      </c>
    </row>
    <row r="54" spans="1:10" x14ac:dyDescent="0.25">
      <c r="A54" s="31" t="s">
        <v>192</v>
      </c>
      <c r="B54" s="31" t="s">
        <v>193</v>
      </c>
      <c r="C54" s="32" t="s">
        <v>48</v>
      </c>
      <c r="D54" s="31">
        <v>45</v>
      </c>
      <c r="E54" s="31">
        <v>25</v>
      </c>
      <c r="F54" s="33">
        <v>448</v>
      </c>
      <c r="G54" s="34">
        <v>13</v>
      </c>
      <c r="H54" s="11">
        <f>0.00007854*D54*D54</f>
        <v>0.1590435</v>
      </c>
      <c r="I54" s="11">
        <f>H54/1.6</f>
        <v>9.9402187500000003E-2</v>
      </c>
      <c r="J54" s="11">
        <f t="shared" si="0"/>
        <v>2.711111036501135E-3</v>
      </c>
    </row>
    <row r="55" spans="1:10" x14ac:dyDescent="0.25">
      <c r="A55" s="31" t="s">
        <v>192</v>
      </c>
      <c r="B55" s="31" t="s">
        <v>193</v>
      </c>
      <c r="C55" s="32" t="s">
        <v>48</v>
      </c>
      <c r="D55" s="31">
        <v>58</v>
      </c>
      <c r="E55" s="31">
        <v>13</v>
      </c>
      <c r="F55" s="33">
        <v>226</v>
      </c>
      <c r="G55" s="34">
        <v>14</v>
      </c>
      <c r="H55" s="11">
        <f>0.00007854*D55*D55</f>
        <v>0.26420855999999998</v>
      </c>
      <c r="I55" s="11">
        <f>H55/1.6</f>
        <v>0.16513034999999998</v>
      </c>
      <c r="J55" s="11">
        <f t="shared" si="0"/>
        <v>4.5037913712542305E-3</v>
      </c>
    </row>
    <row r="56" spans="1:10" x14ac:dyDescent="0.25">
      <c r="A56" s="31" t="s">
        <v>192</v>
      </c>
      <c r="B56" s="31" t="s">
        <v>193</v>
      </c>
      <c r="C56" s="32" t="s">
        <v>48</v>
      </c>
      <c r="D56" s="31">
        <v>59</v>
      </c>
      <c r="E56" s="31">
        <v>25</v>
      </c>
      <c r="F56" s="33">
        <v>86</v>
      </c>
      <c r="G56" s="34">
        <v>14</v>
      </c>
      <c r="H56" s="11">
        <f>0.00007854*D56*D56</f>
        <v>0.27339774</v>
      </c>
      <c r="I56" s="11">
        <f>H56/1.6</f>
        <v>0.17087358749999998</v>
      </c>
      <c r="J56" s="11">
        <f t="shared" si="0"/>
        <v>4.6604333422520733E-3</v>
      </c>
    </row>
    <row r="57" spans="1:10" x14ac:dyDescent="0.25">
      <c r="A57" s="31" t="s">
        <v>192</v>
      </c>
      <c r="B57" s="31" t="s">
        <v>193</v>
      </c>
      <c r="C57" s="32" t="s">
        <v>48</v>
      </c>
      <c r="D57" s="31">
        <v>60</v>
      </c>
      <c r="E57" s="31">
        <v>20</v>
      </c>
      <c r="F57" s="33">
        <v>83</v>
      </c>
      <c r="G57" s="34">
        <v>14</v>
      </c>
      <c r="H57" s="11">
        <f>0.00007854*D57*D57</f>
        <v>0.282744</v>
      </c>
      <c r="I57" s="11">
        <f>H57/1.6</f>
        <v>0.17671499999999998</v>
      </c>
      <c r="J57" s="11">
        <f t="shared" si="0"/>
        <v>4.8197529537797948E-3</v>
      </c>
    </row>
    <row r="58" spans="1:10" x14ac:dyDescent="0.25">
      <c r="A58" s="31" t="s">
        <v>192</v>
      </c>
      <c r="B58" s="31" t="s">
        <v>193</v>
      </c>
      <c r="C58" s="32" t="s">
        <v>48</v>
      </c>
      <c r="D58" s="31">
        <v>60</v>
      </c>
      <c r="E58" s="31">
        <v>30</v>
      </c>
      <c r="F58" s="33">
        <v>155</v>
      </c>
      <c r="G58" s="34">
        <v>14</v>
      </c>
      <c r="H58" s="11">
        <f>0.00007854*D58*D58</f>
        <v>0.282744</v>
      </c>
      <c r="I58" s="11">
        <f>H58/1.6</f>
        <v>0.17671499999999998</v>
      </c>
      <c r="J58" s="11">
        <f t="shared" si="0"/>
        <v>4.8197529537797948E-3</v>
      </c>
    </row>
    <row r="59" spans="1:10" x14ac:dyDescent="0.25">
      <c r="A59" s="31" t="s">
        <v>192</v>
      </c>
      <c r="B59" s="31" t="s">
        <v>193</v>
      </c>
      <c r="C59" s="32" t="s">
        <v>48</v>
      </c>
      <c r="D59" s="31">
        <v>60</v>
      </c>
      <c r="E59" s="31">
        <v>40</v>
      </c>
      <c r="F59" s="33">
        <v>353</v>
      </c>
      <c r="G59" s="34">
        <v>14</v>
      </c>
      <c r="H59" s="11">
        <f>0.00007854*D59*D59</f>
        <v>0.282744</v>
      </c>
      <c r="I59" s="11">
        <f>H59/1.6</f>
        <v>0.17671499999999998</v>
      </c>
      <c r="J59" s="11">
        <f t="shared" si="0"/>
        <v>4.8197529537797948E-3</v>
      </c>
    </row>
    <row r="60" spans="1:10" x14ac:dyDescent="0.25">
      <c r="A60" s="31" t="s">
        <v>192</v>
      </c>
      <c r="B60" s="31" t="s">
        <v>193</v>
      </c>
      <c r="C60" s="32" t="s">
        <v>48</v>
      </c>
      <c r="D60" s="31">
        <v>65</v>
      </c>
      <c r="E60" s="31">
        <v>23</v>
      </c>
      <c r="F60" s="33">
        <v>446</v>
      </c>
      <c r="G60" s="34">
        <v>15</v>
      </c>
      <c r="H60" s="11">
        <f>0.00007854*D60*D60</f>
        <v>0.3318315</v>
      </c>
      <c r="I60" s="11">
        <f>H60/1.6</f>
        <v>0.20739468749999998</v>
      </c>
      <c r="J60" s="11">
        <f t="shared" si="0"/>
        <v>5.656515619366565E-3</v>
      </c>
    </row>
    <row r="61" spans="1:10" x14ac:dyDescent="0.25">
      <c r="A61" s="31" t="s">
        <v>192</v>
      </c>
      <c r="B61" s="31" t="s">
        <v>193</v>
      </c>
      <c r="C61" s="32" t="s">
        <v>48</v>
      </c>
      <c r="D61" s="31">
        <v>66</v>
      </c>
      <c r="E61" s="31">
        <v>25</v>
      </c>
      <c r="F61" s="33">
        <v>87</v>
      </c>
      <c r="G61" s="34">
        <v>15</v>
      </c>
      <c r="H61" s="11">
        <f>0.00007854*D61*D61</f>
        <v>0.34212024000000002</v>
      </c>
      <c r="I61" s="11">
        <f>H61/1.6</f>
        <v>0.21382514999999999</v>
      </c>
      <c r="J61" s="11">
        <f t="shared" si="0"/>
        <v>5.8319010740735516E-3</v>
      </c>
    </row>
    <row r="62" spans="1:10" x14ac:dyDescent="0.25">
      <c r="A62" s="31" t="s">
        <v>192</v>
      </c>
      <c r="B62" s="31" t="s">
        <v>193</v>
      </c>
      <c r="C62" s="32" t="s">
        <v>48</v>
      </c>
      <c r="D62" s="31">
        <v>70</v>
      </c>
      <c r="E62" s="31">
        <v>30</v>
      </c>
      <c r="F62" s="33">
        <v>189</v>
      </c>
      <c r="G62" s="34">
        <v>15</v>
      </c>
      <c r="H62" s="11">
        <f>0.00007854*D62*D62</f>
        <v>0.38484600000000002</v>
      </c>
      <c r="I62" s="11">
        <f>H62/1.6</f>
        <v>0.24052875000000001</v>
      </c>
      <c r="J62" s="11">
        <f t="shared" si="0"/>
        <v>6.5602192982002769E-3</v>
      </c>
    </row>
    <row r="63" spans="1:10" x14ac:dyDescent="0.25">
      <c r="A63" s="31" t="s">
        <v>192</v>
      </c>
      <c r="B63" s="31" t="s">
        <v>193</v>
      </c>
      <c r="C63" s="32" t="s">
        <v>48</v>
      </c>
      <c r="D63" s="31">
        <v>70</v>
      </c>
      <c r="E63" s="31">
        <v>30</v>
      </c>
      <c r="F63" s="33">
        <v>449</v>
      </c>
      <c r="G63" s="34">
        <v>15</v>
      </c>
      <c r="H63" s="11">
        <f>0.00007854*D63*D63</f>
        <v>0.38484600000000002</v>
      </c>
      <c r="I63" s="11">
        <f>H63/1.6</f>
        <v>0.24052875000000001</v>
      </c>
      <c r="J63" s="11">
        <f t="shared" si="0"/>
        <v>6.5602192982002769E-3</v>
      </c>
    </row>
    <row r="64" spans="1:10" x14ac:dyDescent="0.25">
      <c r="A64" s="31" t="s">
        <v>192</v>
      </c>
      <c r="B64" s="31" t="s">
        <v>193</v>
      </c>
      <c r="C64" s="32" t="s">
        <v>48</v>
      </c>
      <c r="D64" s="31">
        <v>70</v>
      </c>
      <c r="E64" s="31">
        <v>25</v>
      </c>
      <c r="F64" s="33">
        <v>484</v>
      </c>
      <c r="G64" s="34">
        <v>15</v>
      </c>
      <c r="H64" s="11">
        <f>0.00007854*D64*D64</f>
        <v>0.38484600000000002</v>
      </c>
      <c r="I64" s="11">
        <f>H64/1.6</f>
        <v>0.24052875000000001</v>
      </c>
      <c r="J64" s="11">
        <f t="shared" si="0"/>
        <v>6.5602192982002769E-3</v>
      </c>
    </row>
    <row r="65" spans="1:10" x14ac:dyDescent="0.25">
      <c r="A65" s="31" t="s">
        <v>192</v>
      </c>
      <c r="B65" s="31" t="s">
        <v>193</v>
      </c>
      <c r="C65" s="32" t="s">
        <v>48</v>
      </c>
      <c r="D65" s="31">
        <v>70</v>
      </c>
      <c r="E65" s="31">
        <v>35</v>
      </c>
      <c r="F65" s="33">
        <v>485</v>
      </c>
      <c r="G65" s="34">
        <v>15</v>
      </c>
      <c r="H65" s="11">
        <f>0.00007854*D65*D65</f>
        <v>0.38484600000000002</v>
      </c>
      <c r="I65" s="11">
        <f>H65/1.6</f>
        <v>0.24052875000000001</v>
      </c>
      <c r="J65" s="11">
        <f t="shared" si="0"/>
        <v>6.5602192982002769E-3</v>
      </c>
    </row>
    <row r="66" spans="1:10" x14ac:dyDescent="0.25">
      <c r="A66" s="31" t="s">
        <v>192</v>
      </c>
      <c r="B66" s="31" t="s">
        <v>193</v>
      </c>
      <c r="C66" s="32" t="s">
        <v>48</v>
      </c>
      <c r="D66" s="31">
        <v>80</v>
      </c>
      <c r="E66" s="31">
        <v>25</v>
      </c>
      <c r="F66" s="33">
        <v>191</v>
      </c>
      <c r="G66" s="34">
        <v>15</v>
      </c>
      <c r="H66" s="11">
        <f>0.00007854*D66*D66</f>
        <v>0.50265599999999999</v>
      </c>
      <c r="I66" s="11">
        <f>H66/1.6</f>
        <v>0.31415999999999999</v>
      </c>
      <c r="J66" s="11">
        <f t="shared" si="0"/>
        <v>8.5684496956085245E-3</v>
      </c>
    </row>
    <row r="67" spans="1:10" x14ac:dyDescent="0.25">
      <c r="A67" s="31" t="s">
        <v>192</v>
      </c>
      <c r="B67" s="31" t="s">
        <v>193</v>
      </c>
      <c r="C67" s="32" t="s">
        <v>48</v>
      </c>
      <c r="D67" s="31">
        <v>81</v>
      </c>
      <c r="E67" s="31">
        <v>40</v>
      </c>
      <c r="F67" s="33">
        <v>153</v>
      </c>
      <c r="G67" s="34">
        <v>16</v>
      </c>
      <c r="H67" s="11">
        <f>0.00007854*D67*D67</f>
        <v>0.51530094000000004</v>
      </c>
      <c r="I67" s="11">
        <f>H67/1.6</f>
        <v>0.32206308750000001</v>
      </c>
      <c r="J67" s="11">
        <f t="shared" ref="J67:J130" si="1">I67/36.6647423</f>
        <v>8.7839997582636765E-3</v>
      </c>
    </row>
    <row r="68" spans="1:10" x14ac:dyDescent="0.25">
      <c r="A68" s="31" t="s">
        <v>192</v>
      </c>
      <c r="B68" s="31" t="s">
        <v>193</v>
      </c>
      <c r="C68" s="32" t="s">
        <v>48</v>
      </c>
      <c r="D68" s="31">
        <v>90</v>
      </c>
      <c r="E68" s="31">
        <v>30</v>
      </c>
      <c r="F68" s="33">
        <v>84</v>
      </c>
      <c r="G68" s="34">
        <v>16</v>
      </c>
      <c r="H68" s="11">
        <f>0.00007854*D68*D68</f>
        <v>0.63617400000000002</v>
      </c>
      <c r="I68" s="11">
        <f>H68/1.6</f>
        <v>0.39760875000000001</v>
      </c>
      <c r="J68" s="11">
        <f t="shared" si="1"/>
        <v>1.084444414600454E-2</v>
      </c>
    </row>
    <row r="69" spans="1:10" x14ac:dyDescent="0.25">
      <c r="A69" s="31" t="s">
        <v>192</v>
      </c>
      <c r="B69" s="31" t="s">
        <v>193</v>
      </c>
      <c r="C69" s="32" t="s">
        <v>48</v>
      </c>
      <c r="D69" s="31">
        <v>90</v>
      </c>
      <c r="E69" s="31">
        <v>30</v>
      </c>
      <c r="F69" s="33">
        <v>575</v>
      </c>
      <c r="G69" s="34">
        <v>16</v>
      </c>
      <c r="H69" s="11">
        <f>0.00007854*D69*D69</f>
        <v>0.63617400000000002</v>
      </c>
      <c r="I69" s="11">
        <f>H69/1.6</f>
        <v>0.39760875000000001</v>
      </c>
      <c r="J69" s="11">
        <f t="shared" si="1"/>
        <v>1.084444414600454E-2</v>
      </c>
    </row>
    <row r="70" spans="1:10" x14ac:dyDescent="0.25">
      <c r="A70" s="31" t="s">
        <v>192</v>
      </c>
      <c r="B70" s="31" t="s">
        <v>193</v>
      </c>
      <c r="C70" s="32" t="s">
        <v>48</v>
      </c>
      <c r="D70" s="31">
        <v>100</v>
      </c>
      <c r="E70" s="31">
        <v>30</v>
      </c>
      <c r="F70" s="33">
        <v>411</v>
      </c>
      <c r="G70" s="34">
        <v>16</v>
      </c>
      <c r="H70" s="11">
        <f>0.00007854*D70*D70</f>
        <v>0.78539999999999999</v>
      </c>
      <c r="I70" s="11">
        <f>H70/1.6</f>
        <v>0.49087499999999995</v>
      </c>
      <c r="J70" s="11">
        <f t="shared" si="1"/>
        <v>1.3388202649388318E-2</v>
      </c>
    </row>
    <row r="71" spans="1:10" x14ac:dyDescent="0.25">
      <c r="A71" s="31" t="s">
        <v>192</v>
      </c>
      <c r="B71" s="31" t="s">
        <v>193</v>
      </c>
      <c r="C71" s="32" t="s">
        <v>48</v>
      </c>
      <c r="D71" s="31">
        <v>107</v>
      </c>
      <c r="E71" s="31">
        <v>40</v>
      </c>
      <c r="F71" s="33">
        <v>320</v>
      </c>
      <c r="G71" s="34">
        <v>16</v>
      </c>
      <c r="H71" s="11">
        <f>0.00007854*D71*D71</f>
        <v>0.89920445999999998</v>
      </c>
      <c r="I71" s="11">
        <f>H71/1.6</f>
        <v>0.56200278749999999</v>
      </c>
      <c r="J71" s="11">
        <f t="shared" si="1"/>
        <v>1.5328153213284687E-2</v>
      </c>
    </row>
    <row r="72" spans="1:10" x14ac:dyDescent="0.25">
      <c r="A72" s="31" t="s">
        <v>194</v>
      </c>
      <c r="B72" s="31" t="s">
        <v>195</v>
      </c>
      <c r="C72" s="32" t="s">
        <v>14</v>
      </c>
      <c r="D72" s="31">
        <v>60</v>
      </c>
      <c r="E72" s="31">
        <v>20</v>
      </c>
      <c r="F72" s="33">
        <v>474</v>
      </c>
      <c r="G72" s="34">
        <v>14</v>
      </c>
      <c r="H72" s="11">
        <f>0.00007854*D72*D72</f>
        <v>0.282744</v>
      </c>
      <c r="I72" s="11">
        <f>H72/1.6</f>
        <v>0.17671499999999998</v>
      </c>
      <c r="J72" s="11">
        <f t="shared" si="1"/>
        <v>4.8197529537797948E-3</v>
      </c>
    </row>
    <row r="73" spans="1:10" x14ac:dyDescent="0.25">
      <c r="A73" s="31" t="s">
        <v>194</v>
      </c>
      <c r="B73" s="31" t="s">
        <v>195</v>
      </c>
      <c r="C73" s="32" t="s">
        <v>14</v>
      </c>
      <c r="D73" s="31">
        <v>60</v>
      </c>
      <c r="E73" s="31">
        <v>30</v>
      </c>
      <c r="F73" s="33">
        <v>475</v>
      </c>
      <c r="G73" s="34">
        <v>14</v>
      </c>
      <c r="H73" s="11">
        <f>0.00007854*D73*D73</f>
        <v>0.282744</v>
      </c>
      <c r="I73" s="11">
        <f>H73/1.6</f>
        <v>0.17671499999999998</v>
      </c>
      <c r="J73" s="11">
        <f t="shared" si="1"/>
        <v>4.8197529537797948E-3</v>
      </c>
    </row>
    <row r="74" spans="1:10" x14ac:dyDescent="0.25">
      <c r="A74" s="11" t="s">
        <v>196</v>
      </c>
      <c r="B74" s="11" t="s">
        <v>197</v>
      </c>
      <c r="C74" s="31" t="s">
        <v>65</v>
      </c>
      <c r="D74" s="35">
        <v>15</v>
      </c>
      <c r="E74" s="35">
        <v>10</v>
      </c>
      <c r="F74" s="35">
        <v>403</v>
      </c>
      <c r="G74" s="14">
        <v>2</v>
      </c>
      <c r="H74" s="11">
        <f>0.00007854*D74*D74</f>
        <v>1.76715E-2</v>
      </c>
      <c r="I74" s="11">
        <f>H74/1.6</f>
        <v>1.1044687499999999E-2</v>
      </c>
      <c r="J74" s="11">
        <f t="shared" si="1"/>
        <v>3.0123455961123717E-4</v>
      </c>
    </row>
    <row r="75" spans="1:10" x14ac:dyDescent="0.25">
      <c r="A75" s="11" t="s">
        <v>196</v>
      </c>
      <c r="B75" s="11" t="s">
        <v>197</v>
      </c>
      <c r="C75" s="31" t="s">
        <v>65</v>
      </c>
      <c r="D75" s="35">
        <v>22</v>
      </c>
      <c r="E75" s="35">
        <v>15</v>
      </c>
      <c r="F75" s="35">
        <v>541</v>
      </c>
      <c r="G75" s="14">
        <v>6</v>
      </c>
      <c r="H75" s="11">
        <f>0.00007854*D75*D75</f>
        <v>3.8013360000000003E-2</v>
      </c>
      <c r="I75" s="11">
        <f>H75/1.6</f>
        <v>2.3758350000000001E-2</v>
      </c>
      <c r="J75" s="11">
        <f t="shared" si="1"/>
        <v>6.4798900823039474E-4</v>
      </c>
    </row>
    <row r="76" spans="1:10" x14ac:dyDescent="0.25">
      <c r="A76" s="11" t="s">
        <v>196</v>
      </c>
      <c r="B76" s="11" t="s">
        <v>197</v>
      </c>
      <c r="C76" s="31" t="s">
        <v>65</v>
      </c>
      <c r="D76" s="35">
        <v>35</v>
      </c>
      <c r="E76" s="35">
        <v>18</v>
      </c>
      <c r="F76" s="35">
        <v>542</v>
      </c>
      <c r="G76" s="14">
        <v>12</v>
      </c>
      <c r="H76" s="11">
        <f>0.00007854*D76*D76</f>
        <v>9.6211500000000005E-2</v>
      </c>
      <c r="I76" s="11">
        <f>H76/1.6</f>
        <v>6.0132187500000003E-2</v>
      </c>
      <c r="J76" s="11">
        <f t="shared" si="1"/>
        <v>1.6400548245500692E-3</v>
      </c>
    </row>
    <row r="77" spans="1:10" x14ac:dyDescent="0.25">
      <c r="A77" s="11" t="s">
        <v>196</v>
      </c>
      <c r="B77" s="11" t="s">
        <v>197</v>
      </c>
      <c r="C77" s="31" t="s">
        <v>65</v>
      </c>
      <c r="D77" s="35">
        <v>65</v>
      </c>
      <c r="E77" s="35">
        <v>25</v>
      </c>
      <c r="F77" s="35">
        <v>534</v>
      </c>
      <c r="G77" s="34">
        <v>15</v>
      </c>
      <c r="H77" s="11">
        <f>0.00007854*D77*D77</f>
        <v>0.3318315</v>
      </c>
      <c r="I77" s="11">
        <f>H77/1.6</f>
        <v>0.20739468749999998</v>
      </c>
      <c r="J77" s="11">
        <f t="shared" si="1"/>
        <v>5.656515619366565E-3</v>
      </c>
    </row>
    <row r="78" spans="1:10" x14ac:dyDescent="0.25">
      <c r="A78" s="11" t="s">
        <v>196</v>
      </c>
      <c r="B78" s="11" t="s">
        <v>197</v>
      </c>
      <c r="C78" s="31" t="s">
        <v>65</v>
      </c>
      <c r="D78" s="35">
        <v>80</v>
      </c>
      <c r="E78" s="35">
        <v>22</v>
      </c>
      <c r="F78" s="35">
        <v>565</v>
      </c>
      <c r="G78" s="34">
        <v>16</v>
      </c>
      <c r="H78" s="11">
        <f>0.00007854*D78*D78</f>
        <v>0.50265599999999999</v>
      </c>
      <c r="I78" s="11">
        <f>H78/1.6</f>
        <v>0.31415999999999999</v>
      </c>
      <c r="J78" s="11">
        <f t="shared" si="1"/>
        <v>8.5684496956085245E-3</v>
      </c>
    </row>
    <row r="79" spans="1:10" x14ac:dyDescent="0.25">
      <c r="A79" s="11" t="s">
        <v>196</v>
      </c>
      <c r="B79" s="11" t="s">
        <v>197</v>
      </c>
      <c r="C79" s="31" t="s">
        <v>65</v>
      </c>
      <c r="D79" s="35">
        <v>90</v>
      </c>
      <c r="E79" s="35">
        <v>25</v>
      </c>
      <c r="F79" s="35">
        <v>543</v>
      </c>
      <c r="G79" s="34">
        <v>16</v>
      </c>
      <c r="H79" s="11">
        <f>0.00007854*D79*D79</f>
        <v>0.63617400000000002</v>
      </c>
      <c r="I79" s="11">
        <f>H79/1.6</f>
        <v>0.39760875000000001</v>
      </c>
      <c r="J79" s="11">
        <f t="shared" si="1"/>
        <v>1.084444414600454E-2</v>
      </c>
    </row>
    <row r="80" spans="1:10" x14ac:dyDescent="0.25">
      <c r="A80" s="34" t="s">
        <v>198</v>
      </c>
      <c r="B80" s="34" t="s">
        <v>199</v>
      </c>
      <c r="C80" s="36" t="s">
        <v>200</v>
      </c>
      <c r="D80" s="31">
        <v>17</v>
      </c>
      <c r="E80" s="31">
        <v>20</v>
      </c>
      <c r="F80" s="33">
        <v>520</v>
      </c>
      <c r="G80" s="14">
        <v>3</v>
      </c>
      <c r="H80" s="11">
        <f>0.00007854*D80*D80</f>
        <v>2.2698059999999999E-2</v>
      </c>
      <c r="I80" s="11">
        <f>H80/1.6</f>
        <v>1.4186287499999999E-2</v>
      </c>
      <c r="J80" s="11">
        <f t="shared" si="1"/>
        <v>3.8691905656732239E-4</v>
      </c>
    </row>
    <row r="81" spans="1:10" x14ac:dyDescent="0.25">
      <c r="A81" s="34" t="s">
        <v>198</v>
      </c>
      <c r="B81" s="34" t="s">
        <v>199</v>
      </c>
      <c r="C81" s="36" t="s">
        <v>200</v>
      </c>
      <c r="D81" s="31">
        <v>20</v>
      </c>
      <c r="E81" s="31">
        <v>20</v>
      </c>
      <c r="F81" s="33">
        <v>615</v>
      </c>
      <c r="G81" s="14">
        <v>5</v>
      </c>
      <c r="H81" s="11">
        <f>0.00007854*D81*D81</f>
        <v>3.1415999999999999E-2</v>
      </c>
      <c r="I81" s="11">
        <f>H81/1.6</f>
        <v>1.9635E-2</v>
      </c>
      <c r="J81" s="11">
        <f t="shared" si="1"/>
        <v>5.3552810597553278E-4</v>
      </c>
    </row>
    <row r="82" spans="1:10" x14ac:dyDescent="0.25">
      <c r="A82" s="34" t="s">
        <v>198</v>
      </c>
      <c r="B82" s="34" t="s">
        <v>199</v>
      </c>
      <c r="C82" s="36" t="s">
        <v>200</v>
      </c>
      <c r="D82" s="31">
        <v>22</v>
      </c>
      <c r="E82" s="31">
        <v>22</v>
      </c>
      <c r="F82" s="33">
        <v>531</v>
      </c>
      <c r="G82" s="14">
        <v>6</v>
      </c>
      <c r="H82" s="11">
        <f>0.00007854*D82*D82</f>
        <v>3.8013360000000003E-2</v>
      </c>
      <c r="I82" s="11">
        <f>H82/1.6</f>
        <v>2.3758350000000001E-2</v>
      </c>
      <c r="J82" s="11">
        <f t="shared" si="1"/>
        <v>6.4798900823039474E-4</v>
      </c>
    </row>
    <row r="83" spans="1:10" x14ac:dyDescent="0.25">
      <c r="A83" s="34" t="s">
        <v>198</v>
      </c>
      <c r="B83" s="34" t="s">
        <v>199</v>
      </c>
      <c r="C83" s="36" t="s">
        <v>200</v>
      </c>
      <c r="D83" s="31">
        <v>23</v>
      </c>
      <c r="E83" s="31">
        <v>25</v>
      </c>
      <c r="F83" s="33">
        <v>519</v>
      </c>
      <c r="G83" s="14">
        <v>6</v>
      </c>
      <c r="H83" s="11">
        <f>0.00007854*D83*D83</f>
        <v>4.154766E-2</v>
      </c>
      <c r="I83" s="11">
        <f>H83/1.6</f>
        <v>2.5967287499999998E-2</v>
      </c>
      <c r="J83" s="11">
        <f t="shared" si="1"/>
        <v>7.0823592015264211E-4</v>
      </c>
    </row>
    <row r="84" spans="1:10" x14ac:dyDescent="0.25">
      <c r="A84" s="34" t="s">
        <v>198</v>
      </c>
      <c r="B84" s="34" t="s">
        <v>199</v>
      </c>
      <c r="C84" s="36" t="s">
        <v>200</v>
      </c>
      <c r="D84" s="31">
        <v>35</v>
      </c>
      <c r="E84" s="31">
        <v>30</v>
      </c>
      <c r="F84" s="33">
        <v>494</v>
      </c>
      <c r="G84" s="14">
        <v>12</v>
      </c>
      <c r="H84" s="11">
        <f>0.00007854*D84*D84</f>
        <v>9.6211500000000005E-2</v>
      </c>
      <c r="I84" s="11">
        <f>H84/1.6</f>
        <v>6.0132187500000003E-2</v>
      </c>
      <c r="J84" s="11">
        <f t="shared" si="1"/>
        <v>1.6400548245500692E-3</v>
      </c>
    </row>
    <row r="85" spans="1:10" x14ac:dyDescent="0.25">
      <c r="A85" s="31" t="s">
        <v>201</v>
      </c>
      <c r="B85" s="31" t="s">
        <v>202</v>
      </c>
      <c r="C85" s="32" t="s">
        <v>203</v>
      </c>
      <c r="D85" s="31">
        <v>70</v>
      </c>
      <c r="E85" s="31">
        <v>18</v>
      </c>
      <c r="F85" s="33">
        <v>199</v>
      </c>
      <c r="G85" s="34">
        <v>15</v>
      </c>
      <c r="H85" s="11">
        <f>0.00007854*D85*D85</f>
        <v>0.38484600000000002</v>
      </c>
      <c r="I85" s="11">
        <f>H85/1.6</f>
        <v>0.24052875000000001</v>
      </c>
      <c r="J85" s="11">
        <f t="shared" si="1"/>
        <v>6.5602192982002769E-3</v>
      </c>
    </row>
    <row r="86" spans="1:10" x14ac:dyDescent="0.25">
      <c r="A86" s="31" t="s">
        <v>189</v>
      </c>
      <c r="B86" s="31" t="s">
        <v>204</v>
      </c>
      <c r="C86" s="32" t="s">
        <v>205</v>
      </c>
      <c r="D86" s="31">
        <v>18</v>
      </c>
      <c r="E86" s="31">
        <v>9</v>
      </c>
      <c r="F86" s="33">
        <v>590</v>
      </c>
      <c r="G86" s="34">
        <v>4</v>
      </c>
      <c r="H86" s="11">
        <f>0.00007854*D86*D86</f>
        <v>2.5446960000000001E-2</v>
      </c>
      <c r="I86" s="11">
        <f>H86/1.6</f>
        <v>1.5904350000000001E-2</v>
      </c>
      <c r="J86" s="11">
        <f t="shared" si="1"/>
        <v>4.3377776584018157E-4</v>
      </c>
    </row>
    <row r="87" spans="1:10" x14ac:dyDescent="0.25">
      <c r="A87" s="31" t="s">
        <v>189</v>
      </c>
      <c r="B87" s="31" t="s">
        <v>204</v>
      </c>
      <c r="C87" s="32" t="s">
        <v>205</v>
      </c>
      <c r="D87" s="31">
        <v>80</v>
      </c>
      <c r="E87" s="31">
        <v>30</v>
      </c>
      <c r="F87" s="33">
        <v>267</v>
      </c>
      <c r="G87" s="34">
        <v>16</v>
      </c>
      <c r="H87" s="11">
        <f>0.00007854*D87*D87</f>
        <v>0.50265599999999999</v>
      </c>
      <c r="I87" s="11">
        <f>H87/1.6</f>
        <v>0.31415999999999999</v>
      </c>
      <c r="J87" s="11">
        <f t="shared" si="1"/>
        <v>8.5684496956085245E-3</v>
      </c>
    </row>
    <row r="88" spans="1:10" x14ac:dyDescent="0.25">
      <c r="A88" s="31" t="s">
        <v>206</v>
      </c>
      <c r="B88" s="31" t="s">
        <v>207</v>
      </c>
      <c r="C88" s="32" t="s">
        <v>43</v>
      </c>
      <c r="D88" s="31">
        <v>20</v>
      </c>
      <c r="E88" s="31">
        <v>10</v>
      </c>
      <c r="F88" s="33">
        <v>129</v>
      </c>
      <c r="G88" s="14">
        <v>5</v>
      </c>
      <c r="H88" s="11">
        <f>0.00007854*D88*D88</f>
        <v>3.1415999999999999E-2</v>
      </c>
      <c r="I88" s="11">
        <f>H88/1.6</f>
        <v>1.9635E-2</v>
      </c>
      <c r="J88" s="11">
        <f t="shared" si="1"/>
        <v>5.3552810597553278E-4</v>
      </c>
    </row>
    <row r="89" spans="1:10" x14ac:dyDescent="0.25">
      <c r="A89" s="31" t="s">
        <v>206</v>
      </c>
      <c r="B89" s="31" t="s">
        <v>207</v>
      </c>
      <c r="C89" s="32" t="s">
        <v>43</v>
      </c>
      <c r="D89" s="31">
        <v>53</v>
      </c>
      <c r="E89" s="31">
        <v>30</v>
      </c>
      <c r="F89" s="33">
        <v>128</v>
      </c>
      <c r="G89" s="34">
        <v>14</v>
      </c>
      <c r="H89" s="11">
        <f>0.00007854*D89*D89</f>
        <v>0.22061886000000003</v>
      </c>
      <c r="I89" s="11">
        <f>H89/1.6</f>
        <v>0.1378867875</v>
      </c>
      <c r="J89" s="11">
        <f t="shared" si="1"/>
        <v>3.7607461242131789E-3</v>
      </c>
    </row>
    <row r="90" spans="1:10" x14ac:dyDescent="0.25">
      <c r="A90" s="31" t="s">
        <v>208</v>
      </c>
      <c r="B90" s="31" t="s">
        <v>209</v>
      </c>
      <c r="C90" s="32" t="s">
        <v>210</v>
      </c>
      <c r="D90" s="31">
        <v>19</v>
      </c>
      <c r="E90" s="31">
        <v>11</v>
      </c>
      <c r="F90" s="33">
        <v>6</v>
      </c>
      <c r="G90" s="34">
        <v>4</v>
      </c>
      <c r="H90" s="11">
        <f>0.00007854*D90*D90</f>
        <v>2.835294E-2</v>
      </c>
      <c r="I90" s="11">
        <f>H90/1.6</f>
        <v>1.7720587499999999E-2</v>
      </c>
      <c r="J90" s="11">
        <f t="shared" si="1"/>
        <v>4.833141156429183E-4</v>
      </c>
    </row>
    <row r="91" spans="1:10" x14ac:dyDescent="0.25">
      <c r="A91" s="31" t="s">
        <v>194</v>
      </c>
      <c r="B91" s="31" t="s">
        <v>211</v>
      </c>
      <c r="C91" s="32" t="s">
        <v>85</v>
      </c>
      <c r="D91" s="31">
        <v>25</v>
      </c>
      <c r="E91" s="31">
        <v>12</v>
      </c>
      <c r="F91" s="33">
        <v>247</v>
      </c>
      <c r="G91" s="14">
        <v>7</v>
      </c>
      <c r="H91" s="11">
        <f>0.00007854*D91*D91</f>
        <v>4.9087499999999999E-2</v>
      </c>
      <c r="I91" s="11">
        <f>H91/1.6</f>
        <v>3.0679687499999997E-2</v>
      </c>
      <c r="J91" s="11">
        <f t="shared" si="1"/>
        <v>8.3676266558676984E-4</v>
      </c>
    </row>
    <row r="92" spans="1:10" x14ac:dyDescent="0.25">
      <c r="A92" s="31" t="s">
        <v>194</v>
      </c>
      <c r="B92" s="31" t="s">
        <v>211</v>
      </c>
      <c r="C92" s="32" t="s">
        <v>85</v>
      </c>
      <c r="D92" s="31">
        <v>26</v>
      </c>
      <c r="E92" s="31">
        <v>20</v>
      </c>
      <c r="F92" s="33">
        <v>2</v>
      </c>
      <c r="G92" s="14">
        <v>8</v>
      </c>
      <c r="H92" s="11">
        <f>0.00007854*D92*D92</f>
        <v>5.3093040000000008E-2</v>
      </c>
      <c r="I92" s="11">
        <f>H92/1.6</f>
        <v>3.3183150000000002E-2</v>
      </c>
      <c r="J92" s="11">
        <f t="shared" si="1"/>
        <v>9.0504249909865043E-4</v>
      </c>
    </row>
    <row r="93" spans="1:10" x14ac:dyDescent="0.25">
      <c r="A93" s="31" t="s">
        <v>212</v>
      </c>
      <c r="B93" s="31" t="s">
        <v>213</v>
      </c>
      <c r="C93" s="32" t="s">
        <v>214</v>
      </c>
      <c r="D93" s="31">
        <v>12</v>
      </c>
      <c r="E93" s="31">
        <v>6</v>
      </c>
      <c r="F93" s="33">
        <v>36</v>
      </c>
      <c r="G93" s="14">
        <v>1</v>
      </c>
      <c r="H93" s="11">
        <f>0.00007854*D93*D93</f>
        <v>1.1309760000000002E-2</v>
      </c>
      <c r="I93" s="11">
        <f>H93/1.6</f>
        <v>7.0686000000000013E-3</v>
      </c>
      <c r="J93" s="11">
        <f t="shared" si="1"/>
        <v>1.9279011815119185E-4</v>
      </c>
    </row>
    <row r="94" spans="1:10" x14ac:dyDescent="0.25">
      <c r="A94" s="31" t="s">
        <v>212</v>
      </c>
      <c r="B94" s="31" t="s">
        <v>213</v>
      </c>
      <c r="C94" s="32" t="s">
        <v>214</v>
      </c>
      <c r="D94" s="31">
        <v>15</v>
      </c>
      <c r="E94" s="31">
        <v>9</v>
      </c>
      <c r="F94" s="33">
        <v>582</v>
      </c>
      <c r="G94" s="14">
        <v>2</v>
      </c>
      <c r="H94" s="11">
        <f>0.00007854*D94*D94</f>
        <v>1.76715E-2</v>
      </c>
      <c r="I94" s="11">
        <f>H94/1.6</f>
        <v>1.1044687499999999E-2</v>
      </c>
      <c r="J94" s="11">
        <f t="shared" si="1"/>
        <v>3.0123455961123717E-4</v>
      </c>
    </row>
    <row r="95" spans="1:10" x14ac:dyDescent="0.25">
      <c r="A95" s="31" t="s">
        <v>212</v>
      </c>
      <c r="B95" s="31" t="s">
        <v>213</v>
      </c>
      <c r="C95" s="32" t="s">
        <v>214</v>
      </c>
      <c r="D95" s="31">
        <v>20</v>
      </c>
      <c r="E95" s="31">
        <v>12</v>
      </c>
      <c r="F95" s="33">
        <v>578</v>
      </c>
      <c r="G95" s="14">
        <v>5</v>
      </c>
      <c r="H95" s="11">
        <f>0.00007854*D95*D95</f>
        <v>3.1415999999999999E-2</v>
      </c>
      <c r="I95" s="11">
        <f>H95/1.6</f>
        <v>1.9635E-2</v>
      </c>
      <c r="J95" s="11">
        <f t="shared" si="1"/>
        <v>5.3552810597553278E-4</v>
      </c>
    </row>
    <row r="96" spans="1:10" x14ac:dyDescent="0.25">
      <c r="A96" s="31" t="s">
        <v>212</v>
      </c>
      <c r="B96" s="31" t="s">
        <v>213</v>
      </c>
      <c r="C96" s="32" t="s">
        <v>214</v>
      </c>
      <c r="D96" s="31">
        <v>25</v>
      </c>
      <c r="E96" s="31">
        <v>9</v>
      </c>
      <c r="F96" s="33">
        <v>530</v>
      </c>
      <c r="G96" s="14">
        <v>7</v>
      </c>
      <c r="H96" s="11">
        <f>0.00007854*D96*D96</f>
        <v>4.9087499999999999E-2</v>
      </c>
      <c r="I96" s="11">
        <f>H96/1.6</f>
        <v>3.0679687499999997E-2</v>
      </c>
      <c r="J96" s="11">
        <f t="shared" si="1"/>
        <v>8.3676266558676984E-4</v>
      </c>
    </row>
    <row r="97" spans="1:10" x14ac:dyDescent="0.25">
      <c r="A97" s="31" t="s">
        <v>212</v>
      </c>
      <c r="B97" s="31" t="s">
        <v>213</v>
      </c>
      <c r="C97" s="32" t="s">
        <v>215</v>
      </c>
      <c r="D97" s="31">
        <v>24</v>
      </c>
      <c r="E97" s="31">
        <v>12</v>
      </c>
      <c r="F97" s="33">
        <v>522</v>
      </c>
      <c r="G97" s="14">
        <v>7</v>
      </c>
      <c r="H97" s="11">
        <f>0.00007854*D97*D97</f>
        <v>4.5239040000000008E-2</v>
      </c>
      <c r="I97" s="11">
        <f>H97/1.6</f>
        <v>2.8274400000000005E-2</v>
      </c>
      <c r="J97" s="11">
        <f t="shared" si="1"/>
        <v>7.711604726047674E-4</v>
      </c>
    </row>
    <row r="98" spans="1:10" x14ac:dyDescent="0.25">
      <c r="A98" s="31" t="s">
        <v>192</v>
      </c>
      <c r="B98" s="31" t="s">
        <v>216</v>
      </c>
      <c r="C98" s="32" t="s">
        <v>10</v>
      </c>
      <c r="D98" s="31">
        <v>13</v>
      </c>
      <c r="E98" s="31">
        <v>8</v>
      </c>
      <c r="F98" s="33">
        <v>32</v>
      </c>
      <c r="G98" s="14">
        <v>1</v>
      </c>
      <c r="H98" s="11">
        <f>0.00007854*D98*D98</f>
        <v>1.3273260000000002E-2</v>
      </c>
      <c r="I98" s="11">
        <f>H98/1.6</f>
        <v>8.2957875000000004E-3</v>
      </c>
      <c r="J98" s="11">
        <f t="shared" si="1"/>
        <v>2.2626062477466261E-4</v>
      </c>
    </row>
    <row r="99" spans="1:10" x14ac:dyDescent="0.25">
      <c r="A99" s="31" t="s">
        <v>192</v>
      </c>
      <c r="B99" s="31" t="s">
        <v>216</v>
      </c>
      <c r="C99" s="32" t="s">
        <v>10</v>
      </c>
      <c r="D99" s="31">
        <v>17</v>
      </c>
      <c r="E99" s="31">
        <v>12</v>
      </c>
      <c r="F99" s="33">
        <v>33</v>
      </c>
      <c r="G99" s="14">
        <v>3</v>
      </c>
      <c r="H99" s="11">
        <f>0.00007854*D99*D99</f>
        <v>2.2698059999999999E-2</v>
      </c>
      <c r="I99" s="11">
        <f>H99/1.6</f>
        <v>1.4186287499999999E-2</v>
      </c>
      <c r="J99" s="11">
        <f t="shared" si="1"/>
        <v>3.8691905656732239E-4</v>
      </c>
    </row>
    <row r="100" spans="1:10" x14ac:dyDescent="0.25">
      <c r="A100" s="31" t="s">
        <v>192</v>
      </c>
      <c r="B100" s="31" t="s">
        <v>216</v>
      </c>
      <c r="C100" s="32" t="s">
        <v>10</v>
      </c>
      <c r="D100" s="31">
        <v>18</v>
      </c>
      <c r="E100" s="31">
        <v>10</v>
      </c>
      <c r="F100" s="33">
        <v>487</v>
      </c>
      <c r="G100" s="34">
        <v>4</v>
      </c>
      <c r="H100" s="11">
        <f>0.00007854*D100*D100</f>
        <v>2.5446960000000001E-2</v>
      </c>
      <c r="I100" s="11">
        <f>H100/1.6</f>
        <v>1.5904350000000001E-2</v>
      </c>
      <c r="J100" s="11">
        <f t="shared" si="1"/>
        <v>4.3377776584018157E-4</v>
      </c>
    </row>
    <row r="101" spans="1:10" x14ac:dyDescent="0.25">
      <c r="A101" s="31" t="s">
        <v>192</v>
      </c>
      <c r="B101" s="31" t="s">
        <v>216</v>
      </c>
      <c r="C101" s="32" t="s">
        <v>10</v>
      </c>
      <c r="D101" s="31">
        <v>20</v>
      </c>
      <c r="E101" s="31">
        <v>10</v>
      </c>
      <c r="F101" s="33">
        <v>413</v>
      </c>
      <c r="G101" s="14">
        <v>5</v>
      </c>
      <c r="H101" s="11">
        <f>0.00007854*D101*D101</f>
        <v>3.1415999999999999E-2</v>
      </c>
      <c r="I101" s="11">
        <f>H101/1.6</f>
        <v>1.9635E-2</v>
      </c>
      <c r="J101" s="11">
        <f t="shared" si="1"/>
        <v>5.3552810597553278E-4</v>
      </c>
    </row>
    <row r="102" spans="1:10" x14ac:dyDescent="0.25">
      <c r="A102" s="31" t="s">
        <v>192</v>
      </c>
      <c r="B102" s="31" t="s">
        <v>216</v>
      </c>
      <c r="C102" s="32" t="s">
        <v>10</v>
      </c>
      <c r="D102" s="31">
        <v>22</v>
      </c>
      <c r="E102" s="31">
        <v>10</v>
      </c>
      <c r="F102" s="33">
        <v>354</v>
      </c>
      <c r="G102" s="14">
        <v>6</v>
      </c>
      <c r="H102" s="11">
        <f>0.00007854*D102*D102</f>
        <v>3.8013360000000003E-2</v>
      </c>
      <c r="I102" s="11">
        <f>H102/1.6</f>
        <v>2.3758350000000001E-2</v>
      </c>
      <c r="J102" s="11">
        <f t="shared" si="1"/>
        <v>6.4798900823039474E-4</v>
      </c>
    </row>
    <row r="103" spans="1:10" x14ac:dyDescent="0.25">
      <c r="A103" s="31" t="s">
        <v>192</v>
      </c>
      <c r="B103" s="31" t="s">
        <v>216</v>
      </c>
      <c r="C103" s="32" t="s">
        <v>10</v>
      </c>
      <c r="D103" s="31">
        <v>22</v>
      </c>
      <c r="E103" s="31">
        <v>10</v>
      </c>
      <c r="F103" s="33">
        <v>385</v>
      </c>
      <c r="G103" s="14">
        <v>6</v>
      </c>
      <c r="H103" s="11">
        <f>0.00007854*D103*D103</f>
        <v>3.8013360000000003E-2</v>
      </c>
      <c r="I103" s="11">
        <f>H103/1.6</f>
        <v>2.3758350000000001E-2</v>
      </c>
      <c r="J103" s="11">
        <f t="shared" si="1"/>
        <v>6.4798900823039474E-4</v>
      </c>
    </row>
    <row r="104" spans="1:10" x14ac:dyDescent="0.25">
      <c r="A104" s="31" t="s">
        <v>192</v>
      </c>
      <c r="B104" s="31" t="s">
        <v>216</v>
      </c>
      <c r="C104" s="32" t="s">
        <v>10</v>
      </c>
      <c r="D104" s="31">
        <v>34</v>
      </c>
      <c r="E104" s="31">
        <v>16</v>
      </c>
      <c r="F104" s="33">
        <v>517</v>
      </c>
      <c r="G104" s="14">
        <v>12</v>
      </c>
      <c r="H104" s="11">
        <f>0.00007854*D104*D104</f>
        <v>9.0792239999999996E-2</v>
      </c>
      <c r="I104" s="11">
        <f>H104/1.6</f>
        <v>5.6745149999999994E-2</v>
      </c>
      <c r="J104" s="11">
        <f t="shared" si="1"/>
        <v>1.5476762262692895E-3</v>
      </c>
    </row>
    <row r="105" spans="1:10" x14ac:dyDescent="0.25">
      <c r="A105" s="31" t="s">
        <v>212</v>
      </c>
      <c r="B105" s="31" t="s">
        <v>217</v>
      </c>
      <c r="C105" s="32" t="s">
        <v>218</v>
      </c>
      <c r="D105" s="31">
        <v>22</v>
      </c>
      <c r="E105" s="31">
        <v>12</v>
      </c>
      <c r="F105" s="33">
        <v>548</v>
      </c>
      <c r="G105" s="14">
        <v>6</v>
      </c>
      <c r="H105" s="11">
        <f>0.00007854*D105*D105</f>
        <v>3.8013360000000003E-2</v>
      </c>
      <c r="I105" s="11">
        <f>H105/1.6</f>
        <v>2.3758350000000001E-2</v>
      </c>
      <c r="J105" s="11">
        <f t="shared" si="1"/>
        <v>6.4798900823039474E-4</v>
      </c>
    </row>
    <row r="106" spans="1:10" x14ac:dyDescent="0.25">
      <c r="A106" s="31" t="s">
        <v>219</v>
      </c>
      <c r="B106" s="31" t="s">
        <v>220</v>
      </c>
      <c r="C106" s="32" t="s">
        <v>221</v>
      </c>
      <c r="D106" s="31">
        <v>10</v>
      </c>
      <c r="E106" s="31">
        <v>7</v>
      </c>
      <c r="F106" s="33">
        <v>46</v>
      </c>
      <c r="G106" s="14">
        <v>1</v>
      </c>
      <c r="H106" s="11">
        <f>0.00007854*D106*D106</f>
        <v>7.8539999999999999E-3</v>
      </c>
      <c r="I106" s="11">
        <f>H106/1.6</f>
        <v>4.9087499999999999E-3</v>
      </c>
      <c r="J106" s="11">
        <f t="shared" si="1"/>
        <v>1.3388202649388319E-4</v>
      </c>
    </row>
    <row r="107" spans="1:10" x14ac:dyDescent="0.25">
      <c r="A107" s="31" t="s">
        <v>222</v>
      </c>
      <c r="B107" s="31" t="s">
        <v>223</v>
      </c>
      <c r="C107" s="32" t="s">
        <v>224</v>
      </c>
      <c r="D107" s="31">
        <v>28</v>
      </c>
      <c r="E107" s="31">
        <v>20</v>
      </c>
      <c r="F107" s="33">
        <v>556</v>
      </c>
      <c r="G107" s="14">
        <v>9</v>
      </c>
      <c r="H107" s="11">
        <f>0.00007854*D107*D107</f>
        <v>6.1575360000000003E-2</v>
      </c>
      <c r="I107" s="11">
        <f>H107/1.6</f>
        <v>3.8484600000000001E-2</v>
      </c>
      <c r="J107" s="11">
        <f t="shared" si="1"/>
        <v>1.0496350877120444E-3</v>
      </c>
    </row>
    <row r="108" spans="1:10" x14ac:dyDescent="0.25">
      <c r="A108" s="31" t="s">
        <v>225</v>
      </c>
      <c r="B108" s="31" t="s">
        <v>226</v>
      </c>
      <c r="C108" s="32" t="s">
        <v>227</v>
      </c>
      <c r="D108" s="31">
        <v>22</v>
      </c>
      <c r="E108" s="31">
        <v>15</v>
      </c>
      <c r="F108" s="33">
        <v>580</v>
      </c>
      <c r="G108" s="14">
        <v>6</v>
      </c>
      <c r="H108" s="11">
        <f>0.00007854*D108*D108</f>
        <v>3.8013360000000003E-2</v>
      </c>
      <c r="I108" s="11">
        <f>H108/1.6</f>
        <v>2.3758350000000001E-2</v>
      </c>
      <c r="J108" s="11">
        <f t="shared" si="1"/>
        <v>6.4798900823039474E-4</v>
      </c>
    </row>
    <row r="109" spans="1:10" x14ac:dyDescent="0.25">
      <c r="A109" s="31" t="s">
        <v>225</v>
      </c>
      <c r="B109" s="31" t="s">
        <v>226</v>
      </c>
      <c r="C109" s="32" t="s">
        <v>61</v>
      </c>
      <c r="D109" s="31">
        <v>13</v>
      </c>
      <c r="E109" s="31">
        <v>10</v>
      </c>
      <c r="F109" s="33">
        <v>293</v>
      </c>
      <c r="G109" s="14">
        <v>1</v>
      </c>
      <c r="H109" s="11">
        <f>0.00007854*D109*D109</f>
        <v>1.3273260000000002E-2</v>
      </c>
      <c r="I109" s="11">
        <f>H109/1.6</f>
        <v>8.2957875000000004E-3</v>
      </c>
      <c r="J109" s="11">
        <f t="shared" si="1"/>
        <v>2.2626062477466261E-4</v>
      </c>
    </row>
    <row r="110" spans="1:10" x14ac:dyDescent="0.25">
      <c r="A110" s="31" t="s">
        <v>225</v>
      </c>
      <c r="B110" s="31" t="s">
        <v>226</v>
      </c>
      <c r="C110" s="32" t="s">
        <v>61</v>
      </c>
      <c r="D110" s="31">
        <v>17</v>
      </c>
      <c r="E110" s="31">
        <v>10</v>
      </c>
      <c r="F110" s="33">
        <v>119</v>
      </c>
      <c r="G110" s="14">
        <v>3</v>
      </c>
      <c r="H110" s="11">
        <f>0.00007854*D110*D110</f>
        <v>2.2698059999999999E-2</v>
      </c>
      <c r="I110" s="11">
        <f>H110/1.6</f>
        <v>1.4186287499999999E-2</v>
      </c>
      <c r="J110" s="11">
        <f t="shared" si="1"/>
        <v>3.8691905656732239E-4</v>
      </c>
    </row>
    <row r="111" spans="1:10" x14ac:dyDescent="0.25">
      <c r="A111" s="31" t="s">
        <v>225</v>
      </c>
      <c r="B111" s="31" t="s">
        <v>226</v>
      </c>
      <c r="C111" s="32" t="s">
        <v>61</v>
      </c>
      <c r="D111" s="31">
        <v>19</v>
      </c>
      <c r="E111" s="31">
        <v>14</v>
      </c>
      <c r="F111" s="33">
        <v>366</v>
      </c>
      <c r="G111" s="34">
        <v>4</v>
      </c>
      <c r="H111" s="11">
        <f>0.00007854*D111*D111</f>
        <v>2.835294E-2</v>
      </c>
      <c r="I111" s="11">
        <f>H111/1.6</f>
        <v>1.7720587499999999E-2</v>
      </c>
      <c r="J111" s="11">
        <f t="shared" si="1"/>
        <v>4.833141156429183E-4</v>
      </c>
    </row>
    <row r="112" spans="1:10" x14ac:dyDescent="0.25">
      <c r="A112" s="31" t="s">
        <v>225</v>
      </c>
      <c r="B112" s="31" t="s">
        <v>226</v>
      </c>
      <c r="C112" s="32" t="s">
        <v>61</v>
      </c>
      <c r="D112" s="31">
        <v>21</v>
      </c>
      <c r="E112" s="31">
        <v>12</v>
      </c>
      <c r="F112" s="33">
        <v>207</v>
      </c>
      <c r="G112" s="14">
        <v>5</v>
      </c>
      <c r="H112" s="11">
        <f>0.00007854*D112*D112</f>
        <v>3.4636140000000003E-2</v>
      </c>
      <c r="I112" s="11">
        <f>H112/1.6</f>
        <v>2.1647587499999999E-2</v>
      </c>
      <c r="J112" s="11">
        <f t="shared" si="1"/>
        <v>5.9041973683802485E-4</v>
      </c>
    </row>
    <row r="113" spans="1:10" x14ac:dyDescent="0.25">
      <c r="A113" s="31" t="s">
        <v>225</v>
      </c>
      <c r="B113" s="31" t="s">
        <v>226</v>
      </c>
      <c r="C113" s="32" t="s">
        <v>61</v>
      </c>
      <c r="D113" s="31">
        <v>22</v>
      </c>
      <c r="E113" s="31">
        <v>12</v>
      </c>
      <c r="F113" s="33">
        <v>292</v>
      </c>
      <c r="G113" s="14">
        <v>5</v>
      </c>
      <c r="H113" s="11">
        <f>0.00007854*D113*D113</f>
        <v>3.8013360000000003E-2</v>
      </c>
      <c r="I113" s="11">
        <f>H113/1.6</f>
        <v>2.3758350000000001E-2</v>
      </c>
      <c r="J113" s="11">
        <f t="shared" si="1"/>
        <v>6.4798900823039474E-4</v>
      </c>
    </row>
    <row r="114" spans="1:10" x14ac:dyDescent="0.25">
      <c r="A114" s="31" t="s">
        <v>225</v>
      </c>
      <c r="B114" s="31" t="s">
        <v>226</v>
      </c>
      <c r="C114" s="32" t="s">
        <v>61</v>
      </c>
      <c r="D114" s="31">
        <v>25</v>
      </c>
      <c r="E114" s="31">
        <v>12</v>
      </c>
      <c r="F114" s="33">
        <v>120</v>
      </c>
      <c r="G114" s="14">
        <v>7</v>
      </c>
      <c r="H114" s="11">
        <f>0.00007854*D114*D114</f>
        <v>4.9087499999999999E-2</v>
      </c>
      <c r="I114" s="11">
        <f>H114/1.6</f>
        <v>3.0679687499999997E-2</v>
      </c>
      <c r="J114" s="11">
        <f t="shared" si="1"/>
        <v>8.3676266558676984E-4</v>
      </c>
    </row>
    <row r="115" spans="1:10" x14ac:dyDescent="0.25">
      <c r="A115" s="31" t="s">
        <v>225</v>
      </c>
      <c r="B115" s="31" t="s">
        <v>226</v>
      </c>
      <c r="C115" s="32" t="s">
        <v>61</v>
      </c>
      <c r="D115" s="31">
        <v>25</v>
      </c>
      <c r="E115" s="31">
        <v>20</v>
      </c>
      <c r="F115" s="33">
        <v>289</v>
      </c>
      <c r="G115" s="14">
        <v>7</v>
      </c>
      <c r="H115" s="11">
        <f>0.00007854*D115*D115</f>
        <v>4.9087499999999999E-2</v>
      </c>
      <c r="I115" s="11">
        <f>H115/1.6</f>
        <v>3.0679687499999997E-2</v>
      </c>
      <c r="J115" s="11">
        <f t="shared" si="1"/>
        <v>8.3676266558676984E-4</v>
      </c>
    </row>
    <row r="116" spans="1:10" x14ac:dyDescent="0.25">
      <c r="A116" s="31" t="s">
        <v>225</v>
      </c>
      <c r="B116" s="31" t="s">
        <v>226</v>
      </c>
      <c r="C116" s="32" t="s">
        <v>61</v>
      </c>
      <c r="D116" s="31">
        <v>25</v>
      </c>
      <c r="E116" s="31">
        <v>15</v>
      </c>
      <c r="F116" s="33">
        <v>619</v>
      </c>
      <c r="G116" s="14">
        <v>7</v>
      </c>
      <c r="H116" s="11">
        <f>0.00007854*D116*D116</f>
        <v>4.9087499999999999E-2</v>
      </c>
      <c r="I116" s="11">
        <f>H116/1.6</f>
        <v>3.0679687499999997E-2</v>
      </c>
      <c r="J116" s="11">
        <f t="shared" si="1"/>
        <v>8.3676266558676984E-4</v>
      </c>
    </row>
    <row r="117" spans="1:10" x14ac:dyDescent="0.25">
      <c r="A117" s="31" t="s">
        <v>225</v>
      </c>
      <c r="B117" s="31" t="s">
        <v>226</v>
      </c>
      <c r="C117" s="32" t="s">
        <v>61</v>
      </c>
      <c r="D117" s="31">
        <v>34</v>
      </c>
      <c r="E117" s="31">
        <v>20</v>
      </c>
      <c r="F117" s="33">
        <v>291</v>
      </c>
      <c r="G117" s="14">
        <v>11</v>
      </c>
      <c r="H117" s="11">
        <f>0.00007854*D117*D117</f>
        <v>9.0792239999999996E-2</v>
      </c>
      <c r="I117" s="11">
        <f>H117/1.6</f>
        <v>5.6745149999999994E-2</v>
      </c>
      <c r="J117" s="11">
        <f t="shared" si="1"/>
        <v>1.5476762262692895E-3</v>
      </c>
    </row>
    <row r="118" spans="1:10" x14ac:dyDescent="0.25">
      <c r="A118" s="31" t="s">
        <v>225</v>
      </c>
      <c r="B118" s="31" t="s">
        <v>226</v>
      </c>
      <c r="C118" s="32" t="s">
        <v>61</v>
      </c>
      <c r="D118" s="31">
        <v>42</v>
      </c>
      <c r="E118" s="31">
        <v>15</v>
      </c>
      <c r="F118" s="33">
        <v>365</v>
      </c>
      <c r="G118" s="34">
        <v>13</v>
      </c>
      <c r="H118" s="11">
        <f>0.00007854*D118*D118</f>
        <v>0.13854456000000001</v>
      </c>
      <c r="I118" s="11">
        <f>H118/1.6</f>
        <v>8.6590349999999996E-2</v>
      </c>
      <c r="J118" s="11">
        <f t="shared" si="1"/>
        <v>2.3616789473520994E-3</v>
      </c>
    </row>
    <row r="119" spans="1:10" x14ac:dyDescent="0.25">
      <c r="A119" s="31" t="s">
        <v>225</v>
      </c>
      <c r="B119" s="31" t="s">
        <v>226</v>
      </c>
      <c r="C119" s="32" t="s">
        <v>61</v>
      </c>
      <c r="D119" s="31">
        <v>79</v>
      </c>
      <c r="E119" s="31">
        <v>15</v>
      </c>
      <c r="F119" s="33">
        <v>290</v>
      </c>
      <c r="G119" s="34">
        <v>15</v>
      </c>
      <c r="H119" s="11">
        <f>0.00007854*D119*D119</f>
        <v>0.49016813999999997</v>
      </c>
      <c r="I119" s="11">
        <f>H119/1.6</f>
        <v>0.30635508749999996</v>
      </c>
      <c r="J119" s="11">
        <f t="shared" si="1"/>
        <v>8.3555772734832494E-3</v>
      </c>
    </row>
    <row r="120" spans="1:10" x14ac:dyDescent="0.25">
      <c r="A120" s="31" t="s">
        <v>225</v>
      </c>
      <c r="B120" s="31" t="s">
        <v>226</v>
      </c>
      <c r="C120" s="32" t="s">
        <v>61</v>
      </c>
      <c r="D120" s="31">
        <v>172</v>
      </c>
      <c r="E120" s="31">
        <v>18</v>
      </c>
      <c r="F120" s="33">
        <v>168</v>
      </c>
      <c r="G120" s="34">
        <v>16</v>
      </c>
      <c r="H120" s="11">
        <f>0.00007854*D120*D120</f>
        <v>2.3235273599999999</v>
      </c>
      <c r="I120" s="11">
        <f>H120/1.6</f>
        <v>1.4522046</v>
      </c>
      <c r="J120" s="11">
        <f t="shared" si="1"/>
        <v>3.9607658717950404E-2</v>
      </c>
    </row>
    <row r="121" spans="1:10" x14ac:dyDescent="0.25">
      <c r="A121" s="31" t="s">
        <v>228</v>
      </c>
      <c r="B121" s="31" t="s">
        <v>229</v>
      </c>
      <c r="C121" s="32" t="s">
        <v>230</v>
      </c>
      <c r="D121" s="31">
        <v>15</v>
      </c>
      <c r="E121" s="31">
        <v>10</v>
      </c>
      <c r="F121" s="33">
        <v>386</v>
      </c>
      <c r="G121" s="14">
        <v>2</v>
      </c>
      <c r="H121" s="11">
        <f>0.00007854*D121*D121</f>
        <v>1.76715E-2</v>
      </c>
      <c r="I121" s="11">
        <f>H121/1.6</f>
        <v>1.1044687499999999E-2</v>
      </c>
      <c r="J121" s="11">
        <f t="shared" si="1"/>
        <v>3.0123455961123717E-4</v>
      </c>
    </row>
    <row r="122" spans="1:10" x14ac:dyDescent="0.25">
      <c r="A122" s="31" t="s">
        <v>222</v>
      </c>
      <c r="B122" s="31" t="s">
        <v>231</v>
      </c>
      <c r="C122" s="32" t="s">
        <v>232</v>
      </c>
      <c r="D122" s="31">
        <v>25</v>
      </c>
      <c r="E122" s="31">
        <v>10</v>
      </c>
      <c r="F122" s="33">
        <v>96</v>
      </c>
      <c r="G122" s="14">
        <v>7</v>
      </c>
      <c r="H122" s="11">
        <f>0.00007854*D122*D122</f>
        <v>4.9087499999999999E-2</v>
      </c>
      <c r="I122" s="11">
        <f>H122/1.6</f>
        <v>3.0679687499999997E-2</v>
      </c>
      <c r="J122" s="11">
        <f t="shared" si="1"/>
        <v>8.3676266558676984E-4</v>
      </c>
    </row>
    <row r="123" spans="1:10" x14ac:dyDescent="0.25">
      <c r="A123" s="31" t="s">
        <v>233</v>
      </c>
      <c r="B123" s="31" t="s">
        <v>234</v>
      </c>
      <c r="C123" s="32" t="s">
        <v>235</v>
      </c>
      <c r="D123" s="31">
        <v>23</v>
      </c>
      <c r="E123" s="31">
        <v>10</v>
      </c>
      <c r="F123" s="33">
        <v>414</v>
      </c>
      <c r="G123" s="14">
        <v>6</v>
      </c>
      <c r="H123" s="11">
        <f>0.00007854*D123*D123</f>
        <v>4.154766E-2</v>
      </c>
      <c r="I123" s="11">
        <f>H123/1.6</f>
        <v>2.5967287499999998E-2</v>
      </c>
      <c r="J123" s="11">
        <f t="shared" si="1"/>
        <v>7.0823592015264211E-4</v>
      </c>
    </row>
    <row r="124" spans="1:10" x14ac:dyDescent="0.25">
      <c r="A124" s="31" t="s">
        <v>233</v>
      </c>
      <c r="B124" s="31" t="s">
        <v>234</v>
      </c>
      <c r="C124" s="32" t="s">
        <v>235</v>
      </c>
      <c r="D124" s="31">
        <v>28</v>
      </c>
      <c r="E124" s="31">
        <v>12</v>
      </c>
      <c r="F124" s="33">
        <v>586</v>
      </c>
      <c r="G124" s="14">
        <v>9</v>
      </c>
      <c r="H124" s="11">
        <f>0.00007854*D124*D124</f>
        <v>6.1575360000000003E-2</v>
      </c>
      <c r="I124" s="11">
        <f>H124/1.6</f>
        <v>3.8484600000000001E-2</v>
      </c>
      <c r="J124" s="11">
        <f t="shared" si="1"/>
        <v>1.0496350877120444E-3</v>
      </c>
    </row>
    <row r="125" spans="1:10" x14ac:dyDescent="0.25">
      <c r="A125" s="31" t="s">
        <v>233</v>
      </c>
      <c r="B125" s="31" t="s">
        <v>234</v>
      </c>
      <c r="C125" s="32" t="s">
        <v>235</v>
      </c>
      <c r="D125" s="31">
        <v>34</v>
      </c>
      <c r="E125" s="31">
        <v>12</v>
      </c>
      <c r="F125" s="33">
        <v>452</v>
      </c>
      <c r="G125" s="14">
        <v>11</v>
      </c>
      <c r="H125" s="11">
        <f>0.00007854*D125*D125</f>
        <v>9.0792239999999996E-2</v>
      </c>
      <c r="I125" s="11">
        <f>H125/1.6</f>
        <v>5.6745149999999994E-2</v>
      </c>
      <c r="J125" s="11">
        <f t="shared" si="1"/>
        <v>1.5476762262692895E-3</v>
      </c>
    </row>
    <row r="126" spans="1:10" x14ac:dyDescent="0.25">
      <c r="A126" s="31" t="s">
        <v>233</v>
      </c>
      <c r="B126" s="31" t="s">
        <v>234</v>
      </c>
      <c r="C126" s="32" t="s">
        <v>236</v>
      </c>
      <c r="D126" s="31">
        <v>14</v>
      </c>
      <c r="E126" s="31">
        <v>9</v>
      </c>
      <c r="F126" s="33">
        <v>269</v>
      </c>
      <c r="G126" s="14">
        <v>1</v>
      </c>
      <c r="H126" s="11">
        <f>0.00007854*D126*D126</f>
        <v>1.5393840000000001E-2</v>
      </c>
      <c r="I126" s="11">
        <f>H126/1.6</f>
        <v>9.6211500000000002E-3</v>
      </c>
      <c r="J126" s="11">
        <f t="shared" si="1"/>
        <v>2.6240877192801109E-4</v>
      </c>
    </row>
    <row r="127" spans="1:10" x14ac:dyDescent="0.25">
      <c r="A127" s="31" t="s">
        <v>233</v>
      </c>
      <c r="B127" s="31" t="s">
        <v>234</v>
      </c>
      <c r="C127" s="32" t="s">
        <v>236</v>
      </c>
      <c r="D127" s="31">
        <v>16</v>
      </c>
      <c r="E127" s="31">
        <v>20</v>
      </c>
      <c r="F127" s="33">
        <v>589</v>
      </c>
      <c r="G127" s="14">
        <v>2</v>
      </c>
      <c r="H127" s="11">
        <f>0.00007854*D127*D127</f>
        <v>2.0106240000000001E-2</v>
      </c>
      <c r="I127" s="11">
        <f>H127/1.6</f>
        <v>1.25664E-2</v>
      </c>
      <c r="J127" s="11">
        <f t="shared" si="1"/>
        <v>3.4273798782434101E-4</v>
      </c>
    </row>
    <row r="128" spans="1:10" x14ac:dyDescent="0.25">
      <c r="A128" s="31" t="s">
        <v>233</v>
      </c>
      <c r="B128" s="31" t="s">
        <v>234</v>
      </c>
      <c r="C128" s="32" t="s">
        <v>236</v>
      </c>
      <c r="D128" s="31">
        <v>18</v>
      </c>
      <c r="E128" s="31">
        <v>9</v>
      </c>
      <c r="F128" s="33">
        <v>234</v>
      </c>
      <c r="G128" s="14">
        <v>3</v>
      </c>
      <c r="H128" s="11">
        <f>0.00007854*D128*D128</f>
        <v>2.5446960000000001E-2</v>
      </c>
      <c r="I128" s="11">
        <f>H128/1.6</f>
        <v>1.5904350000000001E-2</v>
      </c>
      <c r="J128" s="11">
        <f t="shared" si="1"/>
        <v>4.3377776584018157E-4</v>
      </c>
    </row>
    <row r="129" spans="1:10" x14ac:dyDescent="0.25">
      <c r="A129" s="31" t="s">
        <v>233</v>
      </c>
      <c r="B129" s="31" t="s">
        <v>234</v>
      </c>
      <c r="C129" s="32" t="s">
        <v>236</v>
      </c>
      <c r="D129" s="31">
        <v>23</v>
      </c>
      <c r="E129" s="31">
        <v>16</v>
      </c>
      <c r="F129" s="33">
        <v>594</v>
      </c>
      <c r="G129" s="14">
        <v>6</v>
      </c>
      <c r="H129" s="11">
        <f>0.00007854*D129*D129</f>
        <v>4.154766E-2</v>
      </c>
      <c r="I129" s="11">
        <f>H129/1.6</f>
        <v>2.5967287499999998E-2</v>
      </c>
      <c r="J129" s="11">
        <f t="shared" si="1"/>
        <v>7.0823592015264211E-4</v>
      </c>
    </row>
    <row r="130" spans="1:10" x14ac:dyDescent="0.25">
      <c r="A130" s="31" t="s">
        <v>233</v>
      </c>
      <c r="B130" s="31" t="s">
        <v>234</v>
      </c>
      <c r="C130" s="32" t="s">
        <v>236</v>
      </c>
      <c r="D130" s="31">
        <v>24</v>
      </c>
      <c r="E130" s="31">
        <v>18</v>
      </c>
      <c r="F130" s="33">
        <v>616</v>
      </c>
      <c r="G130" s="14">
        <v>7</v>
      </c>
      <c r="H130" s="11">
        <f>0.00007854*D130*D130</f>
        <v>4.5239040000000008E-2</v>
      </c>
      <c r="I130" s="11">
        <f>H130/1.6</f>
        <v>2.8274400000000005E-2</v>
      </c>
      <c r="J130" s="11">
        <f t="shared" si="1"/>
        <v>7.711604726047674E-4</v>
      </c>
    </row>
    <row r="131" spans="1:10" x14ac:dyDescent="0.25">
      <c r="A131" s="31" t="s">
        <v>233</v>
      </c>
      <c r="B131" s="31" t="s">
        <v>234</v>
      </c>
      <c r="C131" s="32" t="s">
        <v>236</v>
      </c>
      <c r="D131" s="31">
        <v>28</v>
      </c>
      <c r="E131" s="31">
        <v>15</v>
      </c>
      <c r="F131" s="33">
        <v>609</v>
      </c>
      <c r="G131" s="14">
        <v>9</v>
      </c>
      <c r="H131" s="11">
        <f>0.00007854*D131*D131</f>
        <v>6.1575360000000003E-2</v>
      </c>
      <c r="I131" s="11">
        <f>H131/1.6</f>
        <v>3.8484600000000001E-2</v>
      </c>
      <c r="J131" s="11">
        <f t="shared" ref="J131:J194" si="2">I131/36.6647423</f>
        <v>1.0496350877120444E-3</v>
      </c>
    </row>
    <row r="132" spans="1:10" x14ac:dyDescent="0.25">
      <c r="A132" s="31" t="s">
        <v>233</v>
      </c>
      <c r="B132" s="31" t="s">
        <v>234</v>
      </c>
      <c r="C132" s="32" t="s">
        <v>236</v>
      </c>
      <c r="D132" s="31">
        <v>31</v>
      </c>
      <c r="E132" s="31">
        <v>26</v>
      </c>
      <c r="F132" s="33">
        <v>116</v>
      </c>
      <c r="G132" s="14">
        <v>11</v>
      </c>
      <c r="H132" s="11">
        <f>0.00007854*D132*D132</f>
        <v>7.5476939999999992E-2</v>
      </c>
      <c r="I132" s="11">
        <f>H132/1.6</f>
        <v>4.7173087499999995E-2</v>
      </c>
      <c r="J132" s="11">
        <f t="shared" si="2"/>
        <v>1.2866062746062174E-3</v>
      </c>
    </row>
    <row r="133" spans="1:10" x14ac:dyDescent="0.25">
      <c r="A133" s="31" t="s">
        <v>233</v>
      </c>
      <c r="B133" s="31" t="s">
        <v>234</v>
      </c>
      <c r="C133" s="32" t="s">
        <v>236</v>
      </c>
      <c r="D133" s="31">
        <v>32</v>
      </c>
      <c r="E133" s="31">
        <v>12</v>
      </c>
      <c r="F133" s="33">
        <v>266</v>
      </c>
      <c r="G133" s="14">
        <v>11</v>
      </c>
      <c r="H133" s="11">
        <f>0.00007854*D133*D133</f>
        <v>8.0424960000000004E-2</v>
      </c>
      <c r="I133" s="11">
        <f>H133/1.6</f>
        <v>5.0265600000000001E-2</v>
      </c>
      <c r="J133" s="11">
        <f t="shared" si="2"/>
        <v>1.370951951297364E-3</v>
      </c>
    </row>
    <row r="134" spans="1:10" x14ac:dyDescent="0.25">
      <c r="A134" s="31" t="s">
        <v>233</v>
      </c>
      <c r="B134" s="31" t="s">
        <v>234</v>
      </c>
      <c r="C134" s="32" t="s">
        <v>237</v>
      </c>
      <c r="D134" s="31">
        <v>19</v>
      </c>
      <c r="E134" s="31">
        <v>14</v>
      </c>
      <c r="F134" s="33">
        <v>528</v>
      </c>
      <c r="G134" s="34">
        <v>4</v>
      </c>
      <c r="H134" s="11">
        <f>0.00007854*D134*D134</f>
        <v>2.835294E-2</v>
      </c>
      <c r="I134" s="11">
        <f>H134/1.6</f>
        <v>1.7720587499999999E-2</v>
      </c>
      <c r="J134" s="11">
        <f t="shared" si="2"/>
        <v>4.833141156429183E-4</v>
      </c>
    </row>
    <row r="135" spans="1:10" x14ac:dyDescent="0.25">
      <c r="A135" s="31" t="s">
        <v>196</v>
      </c>
      <c r="B135" s="31" t="s">
        <v>238</v>
      </c>
      <c r="C135" s="32" t="s">
        <v>239</v>
      </c>
      <c r="D135" s="31">
        <v>18</v>
      </c>
      <c r="E135" s="31">
        <v>10</v>
      </c>
      <c r="F135" s="33">
        <v>453</v>
      </c>
      <c r="G135" s="34">
        <v>4</v>
      </c>
      <c r="H135" s="11">
        <f>0.00007854*D135*D135</f>
        <v>2.5446960000000001E-2</v>
      </c>
      <c r="I135" s="11">
        <f>H135/1.6</f>
        <v>1.5904350000000001E-2</v>
      </c>
      <c r="J135" s="11">
        <f t="shared" si="2"/>
        <v>4.3377776584018157E-4</v>
      </c>
    </row>
    <row r="136" spans="1:10" x14ac:dyDescent="0.25">
      <c r="A136" s="31" t="s">
        <v>196</v>
      </c>
      <c r="B136" s="31" t="s">
        <v>238</v>
      </c>
      <c r="C136" s="32" t="s">
        <v>93</v>
      </c>
      <c r="D136" s="31">
        <v>169</v>
      </c>
      <c r="E136" s="31">
        <v>30</v>
      </c>
      <c r="F136" s="33">
        <v>259</v>
      </c>
      <c r="G136" s="34">
        <v>16</v>
      </c>
      <c r="H136" s="11">
        <f>0.00007854*D136*D136</f>
        <v>2.2431809400000002</v>
      </c>
      <c r="I136" s="11">
        <f>H136/1.6</f>
        <v>1.4019880875000001</v>
      </c>
      <c r="J136" s="11">
        <f t="shared" si="2"/>
        <v>3.8238045586917985E-2</v>
      </c>
    </row>
    <row r="137" spans="1:10" x14ac:dyDescent="0.25">
      <c r="A137" s="31" t="s">
        <v>170</v>
      </c>
      <c r="B137" s="31" t="s">
        <v>240</v>
      </c>
      <c r="C137" s="32" t="s">
        <v>241</v>
      </c>
      <c r="D137" s="31">
        <v>40</v>
      </c>
      <c r="E137" s="31">
        <v>27</v>
      </c>
      <c r="F137" s="33">
        <v>363</v>
      </c>
      <c r="G137" s="34">
        <v>13</v>
      </c>
      <c r="H137" s="11">
        <f>0.00007854*D137*D137</f>
        <v>0.125664</v>
      </c>
      <c r="I137" s="11">
        <f>H137/1.6</f>
        <v>7.8539999999999999E-2</v>
      </c>
      <c r="J137" s="11">
        <f t="shared" si="2"/>
        <v>2.1421124239021311E-3</v>
      </c>
    </row>
    <row r="138" spans="1:10" x14ac:dyDescent="0.25">
      <c r="A138" s="31" t="s">
        <v>192</v>
      </c>
      <c r="B138" s="31" t="s">
        <v>242</v>
      </c>
      <c r="C138" s="32" t="s">
        <v>98</v>
      </c>
      <c r="D138" s="31">
        <v>16</v>
      </c>
      <c r="E138" s="31">
        <v>12</v>
      </c>
      <c r="F138" s="33">
        <v>322</v>
      </c>
      <c r="G138" s="14">
        <v>2</v>
      </c>
      <c r="H138" s="11">
        <f>0.00007854*D138*D138</f>
        <v>2.0106240000000001E-2</v>
      </c>
      <c r="I138" s="11">
        <f>H138/1.6</f>
        <v>1.25664E-2</v>
      </c>
      <c r="J138" s="11">
        <f t="shared" si="2"/>
        <v>3.4273798782434101E-4</v>
      </c>
    </row>
    <row r="139" spans="1:10" x14ac:dyDescent="0.25">
      <c r="A139" s="31" t="s">
        <v>192</v>
      </c>
      <c r="B139" s="31" t="s">
        <v>242</v>
      </c>
      <c r="C139" s="32" t="s">
        <v>98</v>
      </c>
      <c r="D139" s="31">
        <v>40</v>
      </c>
      <c r="E139" s="31">
        <v>10</v>
      </c>
      <c r="F139" s="33">
        <v>301</v>
      </c>
      <c r="G139" s="14">
        <v>12</v>
      </c>
      <c r="H139" s="11">
        <f>0.00007854*D139*D139</f>
        <v>0.125664</v>
      </c>
      <c r="I139" s="11">
        <f>H139/1.6</f>
        <v>7.8539999999999999E-2</v>
      </c>
      <c r="J139" s="11">
        <f t="shared" si="2"/>
        <v>2.1421124239021311E-3</v>
      </c>
    </row>
    <row r="140" spans="1:10" x14ac:dyDescent="0.25">
      <c r="A140" s="31" t="s">
        <v>192</v>
      </c>
      <c r="B140" s="31" t="s">
        <v>242</v>
      </c>
      <c r="C140" s="32" t="s">
        <v>98</v>
      </c>
      <c r="D140" s="31">
        <v>66</v>
      </c>
      <c r="E140" s="31">
        <v>20</v>
      </c>
      <c r="F140" s="33">
        <v>216</v>
      </c>
      <c r="G140" s="34">
        <v>15</v>
      </c>
      <c r="H140" s="11">
        <f>0.00007854*D140*D140</f>
        <v>0.34212024000000002</v>
      </c>
      <c r="I140" s="11">
        <f>H140/1.6</f>
        <v>0.21382514999999999</v>
      </c>
      <c r="J140" s="11">
        <f t="shared" si="2"/>
        <v>5.8319010740735516E-3</v>
      </c>
    </row>
    <row r="141" spans="1:10" x14ac:dyDescent="0.25">
      <c r="A141" s="31" t="s">
        <v>192</v>
      </c>
      <c r="B141" s="31" t="s">
        <v>242</v>
      </c>
      <c r="C141" s="32" t="s">
        <v>243</v>
      </c>
      <c r="D141" s="31">
        <v>50</v>
      </c>
      <c r="E141" s="31">
        <v>30</v>
      </c>
      <c r="F141" s="33">
        <v>60</v>
      </c>
      <c r="G141" s="34">
        <v>14</v>
      </c>
      <c r="H141" s="11">
        <f>0.00007854*D141*D141</f>
        <v>0.19635</v>
      </c>
      <c r="I141" s="11">
        <f>H141/1.6</f>
        <v>0.12271874999999999</v>
      </c>
      <c r="J141" s="11">
        <f t="shared" si="2"/>
        <v>3.3470506623470794E-3</v>
      </c>
    </row>
    <row r="142" spans="1:10" x14ac:dyDescent="0.25">
      <c r="A142" s="31" t="s">
        <v>212</v>
      </c>
      <c r="B142" s="31" t="s">
        <v>244</v>
      </c>
      <c r="C142" s="32" t="s">
        <v>31</v>
      </c>
      <c r="D142" s="31">
        <v>10</v>
      </c>
      <c r="E142" s="31">
        <v>8</v>
      </c>
      <c r="F142" s="33">
        <v>132</v>
      </c>
      <c r="G142" s="14">
        <v>1</v>
      </c>
      <c r="H142" s="11">
        <f>0.00007854*D142*D142</f>
        <v>7.8539999999999999E-3</v>
      </c>
      <c r="I142" s="11">
        <f>H142/1.6</f>
        <v>4.9087499999999999E-3</v>
      </c>
      <c r="J142" s="11">
        <f t="shared" si="2"/>
        <v>1.3388202649388319E-4</v>
      </c>
    </row>
    <row r="143" spans="1:10" x14ac:dyDescent="0.25">
      <c r="A143" s="31" t="s">
        <v>212</v>
      </c>
      <c r="B143" s="31" t="s">
        <v>244</v>
      </c>
      <c r="C143" s="32" t="s">
        <v>31</v>
      </c>
      <c r="D143" s="31">
        <v>10</v>
      </c>
      <c r="E143" s="31">
        <v>9</v>
      </c>
      <c r="F143" s="33">
        <v>440</v>
      </c>
      <c r="G143" s="14">
        <v>1</v>
      </c>
      <c r="H143" s="11">
        <f>0.00007854*D143*D143</f>
        <v>7.8539999999999999E-3</v>
      </c>
      <c r="I143" s="11">
        <f>H143/1.6</f>
        <v>4.9087499999999999E-3</v>
      </c>
      <c r="J143" s="11">
        <f t="shared" si="2"/>
        <v>1.3388202649388319E-4</v>
      </c>
    </row>
    <row r="144" spans="1:10" x14ac:dyDescent="0.25">
      <c r="A144" s="31" t="s">
        <v>212</v>
      </c>
      <c r="B144" s="31" t="s">
        <v>244</v>
      </c>
      <c r="C144" s="32" t="s">
        <v>31</v>
      </c>
      <c r="D144" s="31">
        <v>12</v>
      </c>
      <c r="E144" s="31">
        <v>8</v>
      </c>
      <c r="F144" s="33">
        <v>130</v>
      </c>
      <c r="G144" s="14">
        <v>1</v>
      </c>
      <c r="H144" s="11">
        <f>0.00007854*D144*D144</f>
        <v>1.1309760000000002E-2</v>
      </c>
      <c r="I144" s="11">
        <f>H144/1.6</f>
        <v>7.0686000000000013E-3</v>
      </c>
      <c r="J144" s="11">
        <f t="shared" si="2"/>
        <v>1.9279011815119185E-4</v>
      </c>
    </row>
    <row r="145" spans="1:10" x14ac:dyDescent="0.25">
      <c r="A145" s="31" t="s">
        <v>212</v>
      </c>
      <c r="B145" s="31" t="s">
        <v>244</v>
      </c>
      <c r="C145" s="32" t="s">
        <v>31</v>
      </c>
      <c r="D145" s="31">
        <v>14</v>
      </c>
      <c r="E145" s="31">
        <v>10</v>
      </c>
      <c r="F145" s="33">
        <v>71</v>
      </c>
      <c r="G145" s="14">
        <v>1</v>
      </c>
      <c r="H145" s="11">
        <f>0.00007854*D145*D145</f>
        <v>1.5393840000000001E-2</v>
      </c>
      <c r="I145" s="11">
        <f>H145/1.6</f>
        <v>9.6211500000000002E-3</v>
      </c>
      <c r="J145" s="11">
        <f t="shared" si="2"/>
        <v>2.6240877192801109E-4</v>
      </c>
    </row>
    <row r="146" spans="1:10" x14ac:dyDescent="0.25">
      <c r="A146" s="31" t="s">
        <v>212</v>
      </c>
      <c r="B146" s="31" t="s">
        <v>244</v>
      </c>
      <c r="C146" s="32" t="s">
        <v>31</v>
      </c>
      <c r="D146" s="31">
        <v>14</v>
      </c>
      <c r="E146" s="31">
        <v>8</v>
      </c>
      <c r="F146" s="33">
        <v>404</v>
      </c>
      <c r="G146" s="14">
        <v>1</v>
      </c>
      <c r="H146" s="11">
        <f>0.00007854*D146*D146</f>
        <v>1.5393840000000001E-2</v>
      </c>
      <c r="I146" s="11">
        <f>H146/1.6</f>
        <v>9.6211500000000002E-3</v>
      </c>
      <c r="J146" s="11">
        <f t="shared" si="2"/>
        <v>2.6240877192801109E-4</v>
      </c>
    </row>
    <row r="147" spans="1:10" x14ac:dyDescent="0.25">
      <c r="A147" s="31" t="s">
        <v>212</v>
      </c>
      <c r="B147" s="31" t="s">
        <v>244</v>
      </c>
      <c r="C147" s="32" t="s">
        <v>31</v>
      </c>
      <c r="D147" s="31">
        <v>14</v>
      </c>
      <c r="E147" s="31">
        <v>12</v>
      </c>
      <c r="F147" s="33">
        <v>521</v>
      </c>
      <c r="G147" s="14">
        <v>1</v>
      </c>
      <c r="H147" s="11">
        <f>0.00007854*D147*D147</f>
        <v>1.5393840000000001E-2</v>
      </c>
      <c r="I147" s="11">
        <f>H147/1.6</f>
        <v>9.6211500000000002E-3</v>
      </c>
      <c r="J147" s="11">
        <f t="shared" si="2"/>
        <v>2.6240877192801109E-4</v>
      </c>
    </row>
    <row r="148" spans="1:10" x14ac:dyDescent="0.25">
      <c r="A148" s="31" t="s">
        <v>212</v>
      </c>
      <c r="B148" s="31" t="s">
        <v>244</v>
      </c>
      <c r="C148" s="32" t="s">
        <v>31</v>
      </c>
      <c r="D148" s="31">
        <v>14</v>
      </c>
      <c r="E148" s="31">
        <v>8</v>
      </c>
      <c r="F148" s="33">
        <v>604</v>
      </c>
      <c r="G148" s="14">
        <v>1</v>
      </c>
      <c r="H148" s="11">
        <f>0.00007854*D148*D148</f>
        <v>1.5393840000000001E-2</v>
      </c>
      <c r="I148" s="11">
        <f>H148/1.6</f>
        <v>9.6211500000000002E-3</v>
      </c>
      <c r="J148" s="11">
        <f t="shared" si="2"/>
        <v>2.6240877192801109E-4</v>
      </c>
    </row>
    <row r="149" spans="1:10" x14ac:dyDescent="0.25">
      <c r="A149" s="31" t="s">
        <v>212</v>
      </c>
      <c r="B149" s="31" t="s">
        <v>244</v>
      </c>
      <c r="C149" s="32" t="s">
        <v>31</v>
      </c>
      <c r="D149" s="31">
        <v>15</v>
      </c>
      <c r="E149" s="31">
        <v>9</v>
      </c>
      <c r="F149" s="33">
        <v>134</v>
      </c>
      <c r="G149" s="14">
        <v>2</v>
      </c>
      <c r="H149" s="11">
        <f>0.00007854*D149*D149</f>
        <v>1.76715E-2</v>
      </c>
      <c r="I149" s="11">
        <f>H149/1.6</f>
        <v>1.1044687499999999E-2</v>
      </c>
      <c r="J149" s="11">
        <f t="shared" si="2"/>
        <v>3.0123455961123717E-4</v>
      </c>
    </row>
    <row r="150" spans="1:10" x14ac:dyDescent="0.25">
      <c r="A150" s="31" t="s">
        <v>212</v>
      </c>
      <c r="B150" s="31" t="s">
        <v>244</v>
      </c>
      <c r="C150" s="32" t="s">
        <v>31</v>
      </c>
      <c r="D150" s="31">
        <v>15</v>
      </c>
      <c r="E150" s="31">
        <v>10</v>
      </c>
      <c r="F150" s="33">
        <v>218</v>
      </c>
      <c r="G150" s="14">
        <v>2</v>
      </c>
      <c r="H150" s="11">
        <f>0.00007854*D150*D150</f>
        <v>1.76715E-2</v>
      </c>
      <c r="I150" s="11">
        <f>H150/1.6</f>
        <v>1.1044687499999999E-2</v>
      </c>
      <c r="J150" s="11">
        <f t="shared" si="2"/>
        <v>3.0123455961123717E-4</v>
      </c>
    </row>
    <row r="151" spans="1:10" x14ac:dyDescent="0.25">
      <c r="A151" s="31" t="s">
        <v>212</v>
      </c>
      <c r="B151" s="31" t="s">
        <v>244</v>
      </c>
      <c r="C151" s="32" t="s">
        <v>31</v>
      </c>
      <c r="D151" s="31">
        <v>15</v>
      </c>
      <c r="E151" s="31">
        <v>14</v>
      </c>
      <c r="F151" s="33">
        <v>505</v>
      </c>
      <c r="G151" s="14">
        <v>2</v>
      </c>
      <c r="H151" s="11">
        <f>0.00007854*D151*D151</f>
        <v>1.76715E-2</v>
      </c>
      <c r="I151" s="11">
        <f>H151/1.6</f>
        <v>1.1044687499999999E-2</v>
      </c>
      <c r="J151" s="11">
        <f t="shared" si="2"/>
        <v>3.0123455961123717E-4</v>
      </c>
    </row>
    <row r="152" spans="1:10" x14ac:dyDescent="0.25">
      <c r="A152" s="31" t="s">
        <v>212</v>
      </c>
      <c r="B152" s="31" t="s">
        <v>244</v>
      </c>
      <c r="C152" s="32" t="s">
        <v>31</v>
      </c>
      <c r="D152" s="31">
        <v>16</v>
      </c>
      <c r="E152" s="31">
        <v>9</v>
      </c>
      <c r="F152" s="33">
        <v>135</v>
      </c>
      <c r="G152" s="14">
        <v>2</v>
      </c>
      <c r="H152" s="11">
        <f>0.00007854*D152*D152</f>
        <v>2.0106240000000001E-2</v>
      </c>
      <c r="I152" s="11">
        <f>H152/1.6</f>
        <v>1.25664E-2</v>
      </c>
      <c r="J152" s="11">
        <f t="shared" si="2"/>
        <v>3.4273798782434101E-4</v>
      </c>
    </row>
    <row r="153" spans="1:10" x14ac:dyDescent="0.25">
      <c r="A153" s="31" t="s">
        <v>212</v>
      </c>
      <c r="B153" s="31" t="s">
        <v>244</v>
      </c>
      <c r="C153" s="32" t="s">
        <v>31</v>
      </c>
      <c r="D153" s="31">
        <v>16</v>
      </c>
      <c r="E153" s="31">
        <v>8</v>
      </c>
      <c r="F153" s="33">
        <v>435</v>
      </c>
      <c r="G153" s="14">
        <v>2</v>
      </c>
      <c r="H153" s="11">
        <f>0.00007854*D153*D153</f>
        <v>2.0106240000000001E-2</v>
      </c>
      <c r="I153" s="11">
        <f>H153/1.6</f>
        <v>1.25664E-2</v>
      </c>
      <c r="J153" s="11">
        <f t="shared" si="2"/>
        <v>3.4273798782434101E-4</v>
      </c>
    </row>
    <row r="154" spans="1:10" x14ac:dyDescent="0.25">
      <c r="A154" s="31" t="s">
        <v>212</v>
      </c>
      <c r="B154" s="31" t="s">
        <v>244</v>
      </c>
      <c r="C154" s="32" t="s">
        <v>31</v>
      </c>
      <c r="D154" s="31">
        <v>17</v>
      </c>
      <c r="E154" s="31">
        <v>10</v>
      </c>
      <c r="F154" s="33">
        <v>304</v>
      </c>
      <c r="G154" s="14">
        <v>3</v>
      </c>
      <c r="H154" s="11">
        <f>0.00007854*D154*D154</f>
        <v>2.2698059999999999E-2</v>
      </c>
      <c r="I154" s="11">
        <f>H154/1.6</f>
        <v>1.4186287499999999E-2</v>
      </c>
      <c r="J154" s="11">
        <f t="shared" si="2"/>
        <v>3.8691905656732239E-4</v>
      </c>
    </row>
    <row r="155" spans="1:10" x14ac:dyDescent="0.25">
      <c r="A155" s="31" t="s">
        <v>212</v>
      </c>
      <c r="B155" s="31" t="s">
        <v>244</v>
      </c>
      <c r="C155" s="32" t="s">
        <v>31</v>
      </c>
      <c r="D155" s="31">
        <v>17</v>
      </c>
      <c r="E155" s="31">
        <v>10</v>
      </c>
      <c r="F155" s="33">
        <v>405</v>
      </c>
      <c r="G155" s="14">
        <v>3</v>
      </c>
      <c r="H155" s="11">
        <f>0.00007854*D155*D155</f>
        <v>2.2698059999999999E-2</v>
      </c>
      <c r="I155" s="11">
        <f>H155/1.6</f>
        <v>1.4186287499999999E-2</v>
      </c>
      <c r="J155" s="11">
        <f t="shared" si="2"/>
        <v>3.8691905656732239E-4</v>
      </c>
    </row>
    <row r="156" spans="1:10" x14ac:dyDescent="0.25">
      <c r="A156" s="31" t="s">
        <v>212</v>
      </c>
      <c r="B156" s="31" t="s">
        <v>244</v>
      </c>
      <c r="C156" s="32" t="s">
        <v>31</v>
      </c>
      <c r="D156" s="31">
        <v>17</v>
      </c>
      <c r="E156" s="31">
        <v>10</v>
      </c>
      <c r="F156" s="33">
        <v>514</v>
      </c>
      <c r="G156" s="14">
        <v>3</v>
      </c>
      <c r="H156" s="11">
        <f>0.00007854*D156*D156</f>
        <v>2.2698059999999999E-2</v>
      </c>
      <c r="I156" s="11">
        <f>H156/1.6</f>
        <v>1.4186287499999999E-2</v>
      </c>
      <c r="J156" s="11">
        <f t="shared" si="2"/>
        <v>3.8691905656732239E-4</v>
      </c>
    </row>
    <row r="157" spans="1:10" x14ac:dyDescent="0.25">
      <c r="A157" s="31" t="s">
        <v>212</v>
      </c>
      <c r="B157" s="31" t="s">
        <v>244</v>
      </c>
      <c r="C157" s="32" t="s">
        <v>31</v>
      </c>
      <c r="D157" s="31">
        <v>18</v>
      </c>
      <c r="E157" s="31">
        <v>10</v>
      </c>
      <c r="F157" s="33">
        <v>217</v>
      </c>
      <c r="G157" s="14">
        <v>3</v>
      </c>
      <c r="H157" s="11">
        <f>0.00007854*D157*D157</f>
        <v>2.5446960000000001E-2</v>
      </c>
      <c r="I157" s="11">
        <f>H157/1.6</f>
        <v>1.5904350000000001E-2</v>
      </c>
      <c r="J157" s="11">
        <f t="shared" si="2"/>
        <v>4.3377776584018157E-4</v>
      </c>
    </row>
    <row r="158" spans="1:10" x14ac:dyDescent="0.25">
      <c r="A158" s="31" t="s">
        <v>212</v>
      </c>
      <c r="B158" s="31" t="s">
        <v>244</v>
      </c>
      <c r="C158" s="32" t="s">
        <v>31</v>
      </c>
      <c r="D158" s="31">
        <v>18</v>
      </c>
      <c r="E158" s="31">
        <v>10</v>
      </c>
      <c r="F158" s="33">
        <v>473</v>
      </c>
      <c r="G158" s="14">
        <v>3</v>
      </c>
      <c r="H158" s="11">
        <f>0.00007854*D158*D158</f>
        <v>2.5446960000000001E-2</v>
      </c>
      <c r="I158" s="11">
        <f>H158/1.6</f>
        <v>1.5904350000000001E-2</v>
      </c>
      <c r="J158" s="11">
        <f t="shared" si="2"/>
        <v>4.3377776584018157E-4</v>
      </c>
    </row>
    <row r="159" spans="1:10" x14ac:dyDescent="0.25">
      <c r="A159" s="31" t="s">
        <v>212</v>
      </c>
      <c r="B159" s="31" t="s">
        <v>244</v>
      </c>
      <c r="C159" s="32" t="s">
        <v>31</v>
      </c>
      <c r="D159" s="31">
        <v>20</v>
      </c>
      <c r="E159" s="31">
        <v>10</v>
      </c>
      <c r="F159" s="33">
        <v>69</v>
      </c>
      <c r="G159" s="14">
        <v>5</v>
      </c>
      <c r="H159" s="11">
        <f>0.00007854*D159*D159</f>
        <v>3.1415999999999999E-2</v>
      </c>
      <c r="I159" s="11">
        <f>H159/1.6</f>
        <v>1.9635E-2</v>
      </c>
      <c r="J159" s="11">
        <f t="shared" si="2"/>
        <v>5.3552810597553278E-4</v>
      </c>
    </row>
    <row r="160" spans="1:10" x14ac:dyDescent="0.25">
      <c r="A160" s="31" t="s">
        <v>212</v>
      </c>
      <c r="B160" s="31" t="s">
        <v>244</v>
      </c>
      <c r="C160" s="32" t="s">
        <v>31</v>
      </c>
      <c r="D160" s="31">
        <v>20</v>
      </c>
      <c r="E160" s="31">
        <v>12</v>
      </c>
      <c r="F160" s="33">
        <v>70</v>
      </c>
      <c r="G160" s="14">
        <v>5</v>
      </c>
      <c r="H160" s="11">
        <f>0.00007854*D160*D160</f>
        <v>3.1415999999999999E-2</v>
      </c>
      <c r="I160" s="11">
        <f>H160/1.6</f>
        <v>1.9635E-2</v>
      </c>
      <c r="J160" s="11">
        <f t="shared" si="2"/>
        <v>5.3552810597553278E-4</v>
      </c>
    </row>
    <row r="161" spans="1:10" x14ac:dyDescent="0.25">
      <c r="A161" s="31" t="s">
        <v>212</v>
      </c>
      <c r="B161" s="31" t="s">
        <v>244</v>
      </c>
      <c r="C161" s="32" t="s">
        <v>31</v>
      </c>
      <c r="D161" s="31">
        <v>20</v>
      </c>
      <c r="E161" s="31">
        <v>10</v>
      </c>
      <c r="F161" s="33">
        <v>471</v>
      </c>
      <c r="G161" s="14">
        <v>5</v>
      </c>
      <c r="H161" s="11">
        <f>0.00007854*D161*D161</f>
        <v>3.1415999999999999E-2</v>
      </c>
      <c r="I161" s="11">
        <f>H161/1.6</f>
        <v>1.9635E-2</v>
      </c>
      <c r="J161" s="11">
        <f t="shared" si="2"/>
        <v>5.3552810597553278E-4</v>
      </c>
    </row>
    <row r="162" spans="1:10" x14ac:dyDescent="0.25">
      <c r="A162" s="31" t="s">
        <v>212</v>
      </c>
      <c r="B162" s="31" t="s">
        <v>244</v>
      </c>
      <c r="C162" s="32" t="s">
        <v>31</v>
      </c>
      <c r="D162" s="31">
        <v>22</v>
      </c>
      <c r="E162" s="31">
        <v>14</v>
      </c>
      <c r="F162" s="33">
        <v>15</v>
      </c>
      <c r="G162" s="14">
        <v>6</v>
      </c>
      <c r="H162" s="11">
        <f>0.00007854*D162*D162</f>
        <v>3.8013360000000003E-2</v>
      </c>
      <c r="I162" s="11">
        <f>H162/1.6</f>
        <v>2.3758350000000001E-2</v>
      </c>
      <c r="J162" s="11">
        <f t="shared" si="2"/>
        <v>6.4798900823039474E-4</v>
      </c>
    </row>
    <row r="163" spans="1:10" x14ac:dyDescent="0.25">
      <c r="A163" s="31" t="s">
        <v>212</v>
      </c>
      <c r="B163" s="31" t="s">
        <v>244</v>
      </c>
      <c r="C163" s="32" t="s">
        <v>31</v>
      </c>
      <c r="D163" s="31">
        <v>22</v>
      </c>
      <c r="E163" s="31">
        <v>10</v>
      </c>
      <c r="F163" s="33">
        <v>131</v>
      </c>
      <c r="G163" s="14">
        <v>6</v>
      </c>
      <c r="H163" s="11">
        <f>0.00007854*D163*D163</f>
        <v>3.8013360000000003E-2</v>
      </c>
      <c r="I163" s="11">
        <f>H163/1.6</f>
        <v>2.3758350000000001E-2</v>
      </c>
      <c r="J163" s="11">
        <f t="shared" si="2"/>
        <v>6.4798900823039474E-4</v>
      </c>
    </row>
    <row r="164" spans="1:10" x14ac:dyDescent="0.25">
      <c r="A164" s="31" t="s">
        <v>212</v>
      </c>
      <c r="B164" s="31" t="s">
        <v>244</v>
      </c>
      <c r="C164" s="32" t="s">
        <v>31</v>
      </c>
      <c r="D164" s="31">
        <v>22</v>
      </c>
      <c r="E164" s="31">
        <v>8</v>
      </c>
      <c r="F164" s="33">
        <v>133</v>
      </c>
      <c r="G164" s="14">
        <v>6</v>
      </c>
      <c r="H164" s="11">
        <f>0.00007854*D164*D164</f>
        <v>3.8013360000000003E-2</v>
      </c>
      <c r="I164" s="11">
        <f>H164/1.6</f>
        <v>2.3758350000000001E-2</v>
      </c>
      <c r="J164" s="11">
        <f t="shared" si="2"/>
        <v>6.4798900823039474E-4</v>
      </c>
    </row>
    <row r="165" spans="1:10" x14ac:dyDescent="0.25">
      <c r="A165" s="31" t="s">
        <v>212</v>
      </c>
      <c r="B165" s="31" t="s">
        <v>244</v>
      </c>
      <c r="C165" s="32" t="s">
        <v>31</v>
      </c>
      <c r="D165" s="31">
        <v>22</v>
      </c>
      <c r="E165" s="31">
        <v>10</v>
      </c>
      <c r="F165" s="33">
        <v>176</v>
      </c>
      <c r="G165" s="14">
        <v>6</v>
      </c>
      <c r="H165" s="11">
        <f>0.00007854*D165*D165</f>
        <v>3.8013360000000003E-2</v>
      </c>
      <c r="I165" s="11">
        <f>H165/1.6</f>
        <v>2.3758350000000001E-2</v>
      </c>
      <c r="J165" s="11">
        <f t="shared" si="2"/>
        <v>6.4798900823039474E-4</v>
      </c>
    </row>
    <row r="166" spans="1:10" x14ac:dyDescent="0.25">
      <c r="A166" s="31" t="s">
        <v>212</v>
      </c>
      <c r="B166" s="31" t="s">
        <v>244</v>
      </c>
      <c r="C166" s="32" t="s">
        <v>31</v>
      </c>
      <c r="D166" s="31">
        <v>22</v>
      </c>
      <c r="E166" s="31">
        <v>15</v>
      </c>
      <c r="F166" s="33">
        <v>438</v>
      </c>
      <c r="G166" s="14">
        <v>6</v>
      </c>
      <c r="H166" s="11">
        <f>0.00007854*D166*D166</f>
        <v>3.8013360000000003E-2</v>
      </c>
      <c r="I166" s="11">
        <f>H166/1.6</f>
        <v>2.3758350000000001E-2</v>
      </c>
      <c r="J166" s="11">
        <f t="shared" si="2"/>
        <v>6.4798900823039474E-4</v>
      </c>
    </row>
    <row r="167" spans="1:10" x14ac:dyDescent="0.25">
      <c r="A167" s="31" t="s">
        <v>212</v>
      </c>
      <c r="B167" s="31" t="s">
        <v>244</v>
      </c>
      <c r="C167" s="32" t="s">
        <v>31</v>
      </c>
      <c r="D167" s="31">
        <v>30</v>
      </c>
      <c r="E167" s="31">
        <v>15</v>
      </c>
      <c r="F167" s="33">
        <v>439</v>
      </c>
      <c r="G167" s="14">
        <v>10</v>
      </c>
      <c r="H167" s="11">
        <f>0.00007854*D167*D167</f>
        <v>7.0685999999999999E-2</v>
      </c>
      <c r="I167" s="11">
        <f>H167/1.6</f>
        <v>4.4178749999999996E-2</v>
      </c>
      <c r="J167" s="11">
        <f t="shared" si="2"/>
        <v>1.2049382384449487E-3</v>
      </c>
    </row>
    <row r="168" spans="1:10" x14ac:dyDescent="0.25">
      <c r="A168" s="31" t="s">
        <v>212</v>
      </c>
      <c r="B168" s="31" t="s">
        <v>244</v>
      </c>
      <c r="C168" s="32" t="s">
        <v>31</v>
      </c>
      <c r="D168" s="31">
        <v>30</v>
      </c>
      <c r="E168" s="31">
        <v>12</v>
      </c>
      <c r="F168" s="33">
        <v>470</v>
      </c>
      <c r="G168" s="14">
        <v>10</v>
      </c>
      <c r="H168" s="11">
        <f>0.00007854*D168*D168</f>
        <v>7.0685999999999999E-2</v>
      </c>
      <c r="I168" s="11">
        <f>H168/1.6</f>
        <v>4.4178749999999996E-2</v>
      </c>
      <c r="J168" s="11">
        <f t="shared" si="2"/>
        <v>1.2049382384449487E-3</v>
      </c>
    </row>
    <row r="169" spans="1:10" x14ac:dyDescent="0.25">
      <c r="A169" s="31" t="s">
        <v>212</v>
      </c>
      <c r="B169" s="31" t="s">
        <v>244</v>
      </c>
      <c r="C169" s="32" t="s">
        <v>31</v>
      </c>
      <c r="D169" s="31">
        <v>30</v>
      </c>
      <c r="E169" s="31">
        <v>15</v>
      </c>
      <c r="F169" s="33">
        <v>472</v>
      </c>
      <c r="G169" s="14">
        <v>10</v>
      </c>
      <c r="H169" s="11">
        <f>0.00007854*D169*D169</f>
        <v>7.0685999999999999E-2</v>
      </c>
      <c r="I169" s="11">
        <f>H169/1.6</f>
        <v>4.4178749999999996E-2</v>
      </c>
      <c r="J169" s="11">
        <f t="shared" si="2"/>
        <v>1.2049382384449487E-3</v>
      </c>
    </row>
    <row r="170" spans="1:10" x14ac:dyDescent="0.25">
      <c r="A170" s="31" t="s">
        <v>212</v>
      </c>
      <c r="B170" s="31" t="s">
        <v>244</v>
      </c>
      <c r="C170" s="32" t="s">
        <v>31</v>
      </c>
      <c r="D170" s="31">
        <v>30</v>
      </c>
      <c r="E170" s="31">
        <v>18</v>
      </c>
      <c r="F170" s="33">
        <v>516</v>
      </c>
      <c r="G170" s="14">
        <v>10</v>
      </c>
      <c r="H170" s="11">
        <f>0.00007854*D170*D170</f>
        <v>7.0685999999999999E-2</v>
      </c>
      <c r="I170" s="11">
        <f>H170/1.6</f>
        <v>4.4178749999999996E-2</v>
      </c>
      <c r="J170" s="11">
        <f t="shared" si="2"/>
        <v>1.2049382384449487E-3</v>
      </c>
    </row>
    <row r="171" spans="1:10" x14ac:dyDescent="0.25">
      <c r="A171" s="31" t="s">
        <v>212</v>
      </c>
      <c r="B171" s="31" t="s">
        <v>244</v>
      </c>
      <c r="C171" s="32" t="s">
        <v>31</v>
      </c>
      <c r="D171" s="31">
        <v>32</v>
      </c>
      <c r="E171" s="31">
        <v>18</v>
      </c>
      <c r="F171" s="33">
        <v>256</v>
      </c>
      <c r="G171" s="14">
        <v>11</v>
      </c>
      <c r="H171" s="11">
        <f>0.00007854*D171*D171</f>
        <v>8.0424960000000004E-2</v>
      </c>
      <c r="I171" s="11">
        <f>H171/1.6</f>
        <v>5.0265600000000001E-2</v>
      </c>
      <c r="J171" s="11">
        <f t="shared" si="2"/>
        <v>1.370951951297364E-3</v>
      </c>
    </row>
    <row r="172" spans="1:10" x14ac:dyDescent="0.25">
      <c r="A172" s="31" t="s">
        <v>212</v>
      </c>
      <c r="B172" s="31" t="s">
        <v>244</v>
      </c>
      <c r="C172" s="32" t="s">
        <v>31</v>
      </c>
      <c r="D172" s="31">
        <v>35</v>
      </c>
      <c r="E172" s="31">
        <v>18</v>
      </c>
      <c r="F172" s="33">
        <v>504</v>
      </c>
      <c r="G172" s="14">
        <v>12</v>
      </c>
      <c r="H172" s="11">
        <f>0.00007854*D172*D172</f>
        <v>9.6211500000000005E-2</v>
      </c>
      <c r="I172" s="11">
        <f>H172/1.6</f>
        <v>6.0132187500000003E-2</v>
      </c>
      <c r="J172" s="11">
        <f t="shared" si="2"/>
        <v>1.6400548245500692E-3</v>
      </c>
    </row>
    <row r="173" spans="1:10" x14ac:dyDescent="0.25">
      <c r="A173" s="31" t="s">
        <v>212</v>
      </c>
      <c r="B173" s="31" t="s">
        <v>244</v>
      </c>
      <c r="C173" s="32" t="s">
        <v>31</v>
      </c>
      <c r="D173" s="31">
        <v>38</v>
      </c>
      <c r="E173" s="31">
        <v>15</v>
      </c>
      <c r="F173" s="33">
        <v>515</v>
      </c>
      <c r="G173" s="14">
        <v>12</v>
      </c>
      <c r="H173" s="11">
        <f>0.00007854*D173*D173</f>
        <v>0.11341176</v>
      </c>
      <c r="I173" s="11">
        <f>H173/1.6</f>
        <v>7.0882349999999997E-2</v>
      </c>
      <c r="J173" s="11">
        <f t="shared" si="2"/>
        <v>1.9332564625716732E-3</v>
      </c>
    </row>
    <row r="174" spans="1:10" x14ac:dyDescent="0.25">
      <c r="A174" s="31" t="s">
        <v>212</v>
      </c>
      <c r="B174" s="31" t="s">
        <v>244</v>
      </c>
      <c r="C174" s="32" t="s">
        <v>31</v>
      </c>
      <c r="D174" s="31">
        <v>40</v>
      </c>
      <c r="E174" s="31">
        <v>10</v>
      </c>
      <c r="F174" s="33">
        <v>303</v>
      </c>
      <c r="G174" s="14">
        <v>12</v>
      </c>
      <c r="H174" s="11">
        <f>0.00007854*D174*D174</f>
        <v>0.125664</v>
      </c>
      <c r="I174" s="11">
        <f>H174/1.6</f>
        <v>7.8539999999999999E-2</v>
      </c>
      <c r="J174" s="11">
        <f t="shared" si="2"/>
        <v>2.1421124239021311E-3</v>
      </c>
    </row>
    <row r="175" spans="1:10" x14ac:dyDescent="0.25">
      <c r="A175" s="31" t="s">
        <v>212</v>
      </c>
      <c r="B175" s="31" t="s">
        <v>244</v>
      </c>
      <c r="C175" s="32" t="s">
        <v>31</v>
      </c>
      <c r="D175" s="31">
        <v>40</v>
      </c>
      <c r="E175" s="31">
        <v>25</v>
      </c>
      <c r="F175" s="33">
        <v>437</v>
      </c>
      <c r="G175" s="14">
        <v>12</v>
      </c>
      <c r="H175" s="11">
        <f>0.00007854*D175*D175</f>
        <v>0.125664</v>
      </c>
      <c r="I175" s="11">
        <f>H175/1.6</f>
        <v>7.8539999999999999E-2</v>
      </c>
      <c r="J175" s="11">
        <f t="shared" si="2"/>
        <v>2.1421124239021311E-3</v>
      </c>
    </row>
    <row r="176" spans="1:10" x14ac:dyDescent="0.25">
      <c r="A176" s="31" t="s">
        <v>212</v>
      </c>
      <c r="B176" s="31" t="s">
        <v>244</v>
      </c>
      <c r="C176" s="32" t="s">
        <v>31</v>
      </c>
      <c r="D176" s="31">
        <v>40</v>
      </c>
      <c r="E176" s="31">
        <v>15</v>
      </c>
      <c r="F176" s="33">
        <v>507</v>
      </c>
      <c r="G176" s="14">
        <v>12</v>
      </c>
      <c r="H176" s="11">
        <f>0.00007854*D176*D176</f>
        <v>0.125664</v>
      </c>
      <c r="I176" s="11">
        <f>H176/1.6</f>
        <v>7.8539999999999999E-2</v>
      </c>
      <c r="J176" s="11">
        <f t="shared" si="2"/>
        <v>2.1421124239021311E-3</v>
      </c>
    </row>
    <row r="177" spans="1:10" x14ac:dyDescent="0.25">
      <c r="A177" s="31" t="s">
        <v>212</v>
      </c>
      <c r="B177" s="31" t="s">
        <v>244</v>
      </c>
      <c r="C177" s="32" t="s">
        <v>31</v>
      </c>
      <c r="D177" s="31">
        <v>43</v>
      </c>
      <c r="E177" s="31">
        <v>9</v>
      </c>
      <c r="F177" s="33">
        <v>436</v>
      </c>
      <c r="G177" s="34">
        <v>13</v>
      </c>
      <c r="H177" s="11">
        <f>0.00007854*D177*D177</f>
        <v>0.14522046</v>
      </c>
      <c r="I177" s="11">
        <f>H177/1.6</f>
        <v>9.0762787499999997E-2</v>
      </c>
      <c r="J177" s="11">
        <f t="shared" si="2"/>
        <v>2.4754786698719003E-3</v>
      </c>
    </row>
    <row r="178" spans="1:10" x14ac:dyDescent="0.25">
      <c r="A178" s="31" t="s">
        <v>212</v>
      </c>
      <c r="B178" s="31" t="s">
        <v>244</v>
      </c>
      <c r="C178" s="32" t="s">
        <v>31</v>
      </c>
      <c r="D178" s="31">
        <v>48</v>
      </c>
      <c r="E178" s="31">
        <v>13</v>
      </c>
      <c r="F178" s="33">
        <v>302</v>
      </c>
      <c r="G178" s="34">
        <v>13</v>
      </c>
      <c r="H178" s="11">
        <f>0.00007854*D178*D178</f>
        <v>0.18095616000000003</v>
      </c>
      <c r="I178" s="11">
        <f>H178/1.6</f>
        <v>0.11309760000000002</v>
      </c>
      <c r="J178" s="11">
        <f t="shared" si="2"/>
        <v>3.0846418904190696E-3</v>
      </c>
    </row>
    <row r="179" spans="1:10" x14ac:dyDescent="0.25">
      <c r="A179" s="31" t="s">
        <v>212</v>
      </c>
      <c r="B179" s="31" t="s">
        <v>244</v>
      </c>
      <c r="C179" s="32" t="s">
        <v>31</v>
      </c>
      <c r="D179" s="31">
        <v>50</v>
      </c>
      <c r="E179" s="31">
        <v>20</v>
      </c>
      <c r="F179" s="33">
        <v>257</v>
      </c>
      <c r="G179" s="34">
        <v>13</v>
      </c>
      <c r="H179" s="11">
        <f>0.00007854*D179*D179</f>
        <v>0.19635</v>
      </c>
      <c r="I179" s="11">
        <f>H179/1.6</f>
        <v>0.12271874999999999</v>
      </c>
      <c r="J179" s="11">
        <f t="shared" si="2"/>
        <v>3.3470506623470794E-3</v>
      </c>
    </row>
    <row r="180" spans="1:10" x14ac:dyDescent="0.25">
      <c r="A180" s="31" t="s">
        <v>245</v>
      </c>
      <c r="B180" s="31" t="s">
        <v>246</v>
      </c>
      <c r="C180" s="32" t="s">
        <v>247</v>
      </c>
      <c r="D180" s="31">
        <v>35</v>
      </c>
      <c r="E180" s="31">
        <v>22</v>
      </c>
      <c r="F180" s="33">
        <v>166</v>
      </c>
      <c r="G180" s="14">
        <v>12</v>
      </c>
      <c r="H180" s="11">
        <f>0.00007854*D180*D180</f>
        <v>9.6211500000000005E-2</v>
      </c>
      <c r="I180" s="11">
        <f>H180/1.6</f>
        <v>6.0132187500000003E-2</v>
      </c>
      <c r="J180" s="11">
        <f t="shared" si="2"/>
        <v>1.6400548245500692E-3</v>
      </c>
    </row>
    <row r="181" spans="1:10" x14ac:dyDescent="0.25">
      <c r="A181" s="31" t="s">
        <v>245</v>
      </c>
      <c r="B181" s="31" t="s">
        <v>246</v>
      </c>
      <c r="C181" s="32" t="s">
        <v>247</v>
      </c>
      <c r="D181" s="31">
        <v>45</v>
      </c>
      <c r="E181" s="31">
        <v>20</v>
      </c>
      <c r="F181" s="33">
        <v>203</v>
      </c>
      <c r="G181" s="34">
        <v>13</v>
      </c>
      <c r="H181" s="11">
        <f>0.00007854*D181*D181</f>
        <v>0.1590435</v>
      </c>
      <c r="I181" s="11">
        <f>H181/1.6</f>
        <v>9.9402187500000003E-2</v>
      </c>
      <c r="J181" s="11">
        <f t="shared" si="2"/>
        <v>2.711111036501135E-3</v>
      </c>
    </row>
    <row r="182" spans="1:10" x14ac:dyDescent="0.25">
      <c r="A182" s="31" t="s">
        <v>198</v>
      </c>
      <c r="B182" s="31" t="s">
        <v>248</v>
      </c>
      <c r="C182" s="32" t="s">
        <v>21</v>
      </c>
      <c r="D182" s="31">
        <v>22</v>
      </c>
      <c r="E182" s="31">
        <v>12</v>
      </c>
      <c r="F182" s="33">
        <v>491</v>
      </c>
      <c r="G182" s="14">
        <v>6</v>
      </c>
      <c r="H182" s="11">
        <f>0.00007854*D182*D182</f>
        <v>3.8013360000000003E-2</v>
      </c>
      <c r="I182" s="11">
        <f>H182/1.6</f>
        <v>2.3758350000000001E-2</v>
      </c>
      <c r="J182" s="11">
        <f t="shared" si="2"/>
        <v>6.4798900823039474E-4</v>
      </c>
    </row>
    <row r="183" spans="1:10" x14ac:dyDescent="0.25">
      <c r="A183" s="31" t="s">
        <v>181</v>
      </c>
      <c r="B183" s="31" t="s">
        <v>249</v>
      </c>
      <c r="C183" s="32" t="s">
        <v>250</v>
      </c>
      <c r="D183" s="31">
        <v>19</v>
      </c>
      <c r="E183" s="31">
        <v>8</v>
      </c>
      <c r="F183" s="33">
        <v>158</v>
      </c>
      <c r="G183" s="34">
        <v>4</v>
      </c>
      <c r="H183" s="11">
        <f>0.00007854*D183*D183</f>
        <v>2.835294E-2</v>
      </c>
      <c r="I183" s="11">
        <f>H183/1.6</f>
        <v>1.7720587499999999E-2</v>
      </c>
      <c r="J183" s="11">
        <f t="shared" si="2"/>
        <v>4.833141156429183E-4</v>
      </c>
    </row>
    <row r="184" spans="1:10" x14ac:dyDescent="0.25">
      <c r="A184" s="31" t="s">
        <v>181</v>
      </c>
      <c r="B184" s="31" t="s">
        <v>249</v>
      </c>
      <c r="C184" s="32" t="s">
        <v>251</v>
      </c>
      <c r="D184" s="31">
        <v>30</v>
      </c>
      <c r="E184" s="31">
        <v>15</v>
      </c>
      <c r="F184" s="37">
        <v>101</v>
      </c>
      <c r="G184" s="14">
        <v>10</v>
      </c>
      <c r="H184" s="11">
        <f>0.00007854*D184*D184</f>
        <v>7.0685999999999999E-2</v>
      </c>
      <c r="I184" s="11">
        <f>H184/1.6</f>
        <v>4.4178749999999996E-2</v>
      </c>
      <c r="J184" s="11">
        <f t="shared" si="2"/>
        <v>1.2049382384449487E-3</v>
      </c>
    </row>
    <row r="185" spans="1:10" x14ac:dyDescent="0.25">
      <c r="A185" s="31" t="s">
        <v>170</v>
      </c>
      <c r="B185" s="31" t="s">
        <v>252</v>
      </c>
      <c r="C185" s="32" t="s">
        <v>253</v>
      </c>
      <c r="D185" s="31">
        <v>16</v>
      </c>
      <c r="E185" s="31">
        <v>10</v>
      </c>
      <c r="F185" s="33">
        <v>524</v>
      </c>
      <c r="G185" s="14">
        <v>2</v>
      </c>
      <c r="H185" s="11">
        <f>0.00007854*D185*D185</f>
        <v>2.0106240000000001E-2</v>
      </c>
      <c r="I185" s="11">
        <f>H185/1.6</f>
        <v>1.25664E-2</v>
      </c>
      <c r="J185" s="11">
        <f t="shared" si="2"/>
        <v>3.4273798782434101E-4</v>
      </c>
    </row>
    <row r="186" spans="1:10" x14ac:dyDescent="0.25">
      <c r="A186" s="31" t="s">
        <v>170</v>
      </c>
      <c r="B186" s="31" t="s">
        <v>252</v>
      </c>
      <c r="C186" s="32" t="s">
        <v>253</v>
      </c>
      <c r="D186" s="31">
        <v>20</v>
      </c>
      <c r="E186" s="31">
        <v>13</v>
      </c>
      <c r="F186" s="33">
        <v>622</v>
      </c>
      <c r="G186" s="14">
        <v>5</v>
      </c>
      <c r="H186" s="11">
        <f>0.00007854*D186*D186</f>
        <v>3.1415999999999999E-2</v>
      </c>
      <c r="I186" s="11">
        <f>H186/1.6</f>
        <v>1.9635E-2</v>
      </c>
      <c r="J186" s="11">
        <f t="shared" si="2"/>
        <v>5.3552810597553278E-4</v>
      </c>
    </row>
    <row r="187" spans="1:10" x14ac:dyDescent="0.25">
      <c r="A187" s="31" t="s">
        <v>170</v>
      </c>
      <c r="B187" s="31" t="s">
        <v>252</v>
      </c>
      <c r="C187" s="32" t="s">
        <v>253</v>
      </c>
      <c r="D187" s="31">
        <v>22</v>
      </c>
      <c r="E187" s="31">
        <v>10</v>
      </c>
      <c r="F187" s="33">
        <v>39</v>
      </c>
      <c r="G187" s="14">
        <v>6</v>
      </c>
      <c r="H187" s="11">
        <f>0.00007854*D187*D187</f>
        <v>3.8013360000000003E-2</v>
      </c>
      <c r="I187" s="11">
        <f>H187/1.6</f>
        <v>2.3758350000000001E-2</v>
      </c>
      <c r="J187" s="11">
        <f t="shared" si="2"/>
        <v>6.4798900823039474E-4</v>
      </c>
    </row>
    <row r="188" spans="1:10" x14ac:dyDescent="0.25">
      <c r="A188" s="31" t="s">
        <v>170</v>
      </c>
      <c r="B188" s="31" t="s">
        <v>252</v>
      </c>
      <c r="C188" s="32" t="s">
        <v>253</v>
      </c>
      <c r="D188" s="31">
        <v>24</v>
      </c>
      <c r="E188" s="31">
        <v>10</v>
      </c>
      <c r="F188" s="33">
        <v>490</v>
      </c>
      <c r="G188" s="14">
        <v>7</v>
      </c>
      <c r="H188" s="11">
        <f>0.00007854*D188*D188</f>
        <v>4.5239040000000008E-2</v>
      </c>
      <c r="I188" s="11">
        <f>H188/1.6</f>
        <v>2.8274400000000005E-2</v>
      </c>
      <c r="J188" s="11">
        <f t="shared" si="2"/>
        <v>7.711604726047674E-4</v>
      </c>
    </row>
    <row r="189" spans="1:10" x14ac:dyDescent="0.25">
      <c r="A189" s="31" t="s">
        <v>254</v>
      </c>
      <c r="B189" s="31" t="s">
        <v>255</v>
      </c>
      <c r="C189" s="32" t="s">
        <v>256</v>
      </c>
      <c r="D189" s="31">
        <v>30</v>
      </c>
      <c r="E189" s="31">
        <v>20</v>
      </c>
      <c r="F189" s="33">
        <v>287</v>
      </c>
      <c r="G189" s="14">
        <v>10</v>
      </c>
      <c r="H189" s="11">
        <f>0.00007854*D189*D189</f>
        <v>7.0685999999999999E-2</v>
      </c>
      <c r="I189" s="11">
        <f>H189/1.6</f>
        <v>4.4178749999999996E-2</v>
      </c>
      <c r="J189" s="11">
        <f t="shared" si="2"/>
        <v>1.2049382384449487E-3</v>
      </c>
    </row>
    <row r="190" spans="1:10" x14ac:dyDescent="0.25">
      <c r="A190" s="31" t="s">
        <v>173</v>
      </c>
      <c r="B190" s="31" t="s">
        <v>257</v>
      </c>
      <c r="C190" s="32" t="s">
        <v>57</v>
      </c>
      <c r="D190" s="31">
        <v>50</v>
      </c>
      <c r="E190" s="31">
        <v>25</v>
      </c>
      <c r="F190" s="33">
        <v>73</v>
      </c>
      <c r="G190" s="34">
        <v>14</v>
      </c>
      <c r="H190" s="11">
        <f>0.00007854*D190*D190</f>
        <v>0.19635</v>
      </c>
      <c r="I190" s="11">
        <f>H190/1.6</f>
        <v>0.12271874999999999</v>
      </c>
      <c r="J190" s="11">
        <f t="shared" si="2"/>
        <v>3.3470506623470794E-3</v>
      </c>
    </row>
    <row r="191" spans="1:10" x14ac:dyDescent="0.25">
      <c r="A191" s="31" t="s">
        <v>173</v>
      </c>
      <c r="B191" s="31" t="s">
        <v>257</v>
      </c>
      <c r="C191" s="32" t="s">
        <v>57</v>
      </c>
      <c r="D191" s="31">
        <v>65</v>
      </c>
      <c r="E191" s="31">
        <v>25</v>
      </c>
      <c r="F191" s="33">
        <v>72</v>
      </c>
      <c r="G191" s="34">
        <v>15</v>
      </c>
      <c r="H191" s="11">
        <f>0.00007854*D191*D191</f>
        <v>0.3318315</v>
      </c>
      <c r="I191" s="11">
        <f>H191/1.6</f>
        <v>0.20739468749999998</v>
      </c>
      <c r="J191" s="11">
        <f t="shared" si="2"/>
        <v>5.656515619366565E-3</v>
      </c>
    </row>
    <row r="192" spans="1:10" x14ac:dyDescent="0.25">
      <c r="A192" s="31" t="s">
        <v>173</v>
      </c>
      <c r="B192" s="31" t="s">
        <v>257</v>
      </c>
      <c r="C192" s="32" t="s">
        <v>57</v>
      </c>
      <c r="D192" s="31">
        <v>80</v>
      </c>
      <c r="E192" s="31">
        <v>25</v>
      </c>
      <c r="F192" s="33">
        <v>344</v>
      </c>
      <c r="G192" s="34">
        <v>15</v>
      </c>
      <c r="H192" s="11">
        <f>0.00007854*D192*D192</f>
        <v>0.50265599999999999</v>
      </c>
      <c r="I192" s="11">
        <f>H192/1.6</f>
        <v>0.31415999999999999</v>
      </c>
      <c r="J192" s="11">
        <f t="shared" si="2"/>
        <v>8.5684496956085245E-3</v>
      </c>
    </row>
    <row r="193" spans="1:10" x14ac:dyDescent="0.25">
      <c r="A193" s="31" t="s">
        <v>173</v>
      </c>
      <c r="B193" s="31" t="s">
        <v>257</v>
      </c>
      <c r="C193" s="32" t="s">
        <v>57</v>
      </c>
      <c r="D193" s="31">
        <v>100</v>
      </c>
      <c r="E193" s="31">
        <v>25</v>
      </c>
      <c r="F193" s="33">
        <v>566</v>
      </c>
      <c r="G193" s="34">
        <v>16</v>
      </c>
      <c r="H193" s="11">
        <f>0.00007854*D193*D193</f>
        <v>0.78539999999999999</v>
      </c>
      <c r="I193" s="11">
        <f>H193/1.6</f>
        <v>0.49087499999999995</v>
      </c>
      <c r="J193" s="11">
        <f t="shared" si="2"/>
        <v>1.3388202649388318E-2</v>
      </c>
    </row>
    <row r="194" spans="1:10" x14ac:dyDescent="0.25">
      <c r="A194" s="31" t="s">
        <v>258</v>
      </c>
      <c r="B194" s="31" t="s">
        <v>257</v>
      </c>
      <c r="C194" s="32" t="s">
        <v>259</v>
      </c>
      <c r="D194" s="31">
        <v>27</v>
      </c>
      <c r="E194" s="31">
        <v>15</v>
      </c>
      <c r="F194" s="33">
        <v>584</v>
      </c>
      <c r="G194" s="14">
        <v>8</v>
      </c>
      <c r="H194" s="11">
        <f>0.00007854*D194*D194</f>
        <v>5.725566E-2</v>
      </c>
      <c r="I194" s="11">
        <f>H194/1.6</f>
        <v>3.5784787499999998E-2</v>
      </c>
      <c r="J194" s="11">
        <f t="shared" si="2"/>
        <v>9.759999731404085E-4</v>
      </c>
    </row>
    <row r="195" spans="1:10" x14ac:dyDescent="0.25">
      <c r="A195" s="31" t="s">
        <v>222</v>
      </c>
      <c r="B195" s="31" t="s">
        <v>260</v>
      </c>
      <c r="C195" s="32" t="s">
        <v>261</v>
      </c>
      <c r="D195" s="31">
        <v>17</v>
      </c>
      <c r="E195" s="31">
        <v>8</v>
      </c>
      <c r="F195" s="33">
        <v>10</v>
      </c>
      <c r="G195" s="14">
        <v>3</v>
      </c>
      <c r="H195" s="11">
        <f>0.00007854*D195*D195</f>
        <v>2.2698059999999999E-2</v>
      </c>
      <c r="I195" s="11">
        <f>H195/1.6</f>
        <v>1.4186287499999999E-2</v>
      </c>
      <c r="J195" s="11">
        <f t="shared" ref="J195:J258" si="3">I195/36.6647423</f>
        <v>3.8691905656732239E-4</v>
      </c>
    </row>
    <row r="196" spans="1:10" x14ac:dyDescent="0.25">
      <c r="A196" s="31" t="s">
        <v>222</v>
      </c>
      <c r="B196" s="31" t="s">
        <v>260</v>
      </c>
      <c r="C196" s="32" t="s">
        <v>262</v>
      </c>
      <c r="D196" s="31">
        <v>30</v>
      </c>
      <c r="E196" s="31">
        <v>20</v>
      </c>
      <c r="F196" s="33">
        <v>499</v>
      </c>
      <c r="G196" s="14">
        <v>10</v>
      </c>
      <c r="H196" s="11">
        <f>0.00007854*D196*D196</f>
        <v>7.0685999999999999E-2</v>
      </c>
      <c r="I196" s="11">
        <f>H196/1.6</f>
        <v>4.4178749999999996E-2</v>
      </c>
      <c r="J196" s="11">
        <f t="shared" si="3"/>
        <v>1.2049382384449487E-3</v>
      </c>
    </row>
    <row r="197" spans="1:10" x14ac:dyDescent="0.25">
      <c r="A197" s="31" t="s">
        <v>222</v>
      </c>
      <c r="B197" s="31" t="s">
        <v>260</v>
      </c>
      <c r="C197" s="32" t="s">
        <v>262</v>
      </c>
      <c r="D197" s="31">
        <v>30</v>
      </c>
      <c r="E197" s="31">
        <v>18</v>
      </c>
      <c r="F197" s="33">
        <v>560</v>
      </c>
      <c r="G197" s="14">
        <v>10</v>
      </c>
      <c r="H197" s="11">
        <f>0.00007854*D197*D197</f>
        <v>7.0685999999999999E-2</v>
      </c>
      <c r="I197" s="11">
        <f>H197/1.6</f>
        <v>4.4178749999999996E-2</v>
      </c>
      <c r="J197" s="11">
        <f t="shared" si="3"/>
        <v>1.2049382384449487E-3</v>
      </c>
    </row>
    <row r="198" spans="1:10" x14ac:dyDescent="0.25">
      <c r="A198" s="31" t="s">
        <v>222</v>
      </c>
      <c r="B198" s="31" t="s">
        <v>260</v>
      </c>
      <c r="C198" s="32" t="s">
        <v>263</v>
      </c>
      <c r="D198" s="31">
        <v>12</v>
      </c>
      <c r="E198" s="31">
        <v>10</v>
      </c>
      <c r="F198" s="33">
        <v>124</v>
      </c>
      <c r="G198" s="14">
        <v>1</v>
      </c>
      <c r="H198" s="11">
        <f>0.00007854*D198*D198</f>
        <v>1.1309760000000002E-2</v>
      </c>
      <c r="I198" s="11">
        <f>H198/1.6</f>
        <v>7.0686000000000013E-3</v>
      </c>
      <c r="J198" s="11">
        <f t="shared" si="3"/>
        <v>1.9279011815119185E-4</v>
      </c>
    </row>
    <row r="199" spans="1:10" x14ac:dyDescent="0.25">
      <c r="A199" s="31" t="s">
        <v>222</v>
      </c>
      <c r="B199" s="31" t="s">
        <v>260</v>
      </c>
      <c r="C199" s="32" t="s">
        <v>263</v>
      </c>
      <c r="D199" s="31">
        <v>12</v>
      </c>
      <c r="E199" s="31">
        <v>7</v>
      </c>
      <c r="F199" s="33">
        <v>429</v>
      </c>
      <c r="G199" s="14">
        <v>1</v>
      </c>
      <c r="H199" s="11">
        <f>0.00007854*D199*D199</f>
        <v>1.1309760000000002E-2</v>
      </c>
      <c r="I199" s="11">
        <f>H199/1.6</f>
        <v>7.0686000000000013E-3</v>
      </c>
      <c r="J199" s="11">
        <f t="shared" si="3"/>
        <v>1.9279011815119185E-4</v>
      </c>
    </row>
    <row r="200" spans="1:10" x14ac:dyDescent="0.25">
      <c r="A200" s="31" t="s">
        <v>222</v>
      </c>
      <c r="B200" s="31" t="s">
        <v>260</v>
      </c>
      <c r="C200" s="32" t="s">
        <v>263</v>
      </c>
      <c r="D200" s="31">
        <v>13</v>
      </c>
      <c r="E200" s="31">
        <v>10</v>
      </c>
      <c r="F200" s="33">
        <v>395</v>
      </c>
      <c r="G200" s="14">
        <v>1</v>
      </c>
      <c r="H200" s="11">
        <f>0.00007854*D200*D200</f>
        <v>1.3273260000000002E-2</v>
      </c>
      <c r="I200" s="11">
        <f>H200/1.6</f>
        <v>8.2957875000000004E-3</v>
      </c>
      <c r="J200" s="11">
        <f t="shared" si="3"/>
        <v>2.2626062477466261E-4</v>
      </c>
    </row>
    <row r="201" spans="1:10" x14ac:dyDescent="0.25">
      <c r="A201" s="31" t="s">
        <v>222</v>
      </c>
      <c r="B201" s="31" t="s">
        <v>260</v>
      </c>
      <c r="C201" s="32" t="s">
        <v>263</v>
      </c>
      <c r="D201" s="31">
        <v>15</v>
      </c>
      <c r="E201" s="31">
        <v>10</v>
      </c>
      <c r="F201" s="33">
        <v>67</v>
      </c>
      <c r="G201" s="14">
        <v>2</v>
      </c>
      <c r="H201" s="11">
        <f>0.00007854*D201*D201</f>
        <v>1.76715E-2</v>
      </c>
      <c r="I201" s="11">
        <f>H201/1.6</f>
        <v>1.1044687499999999E-2</v>
      </c>
      <c r="J201" s="11">
        <f t="shared" si="3"/>
        <v>3.0123455961123717E-4</v>
      </c>
    </row>
    <row r="202" spans="1:10" x14ac:dyDescent="0.25">
      <c r="A202" s="31" t="s">
        <v>222</v>
      </c>
      <c r="B202" s="31" t="s">
        <v>260</v>
      </c>
      <c r="C202" s="32" t="s">
        <v>263</v>
      </c>
      <c r="D202" s="31">
        <v>15</v>
      </c>
      <c r="E202" s="31">
        <v>9</v>
      </c>
      <c r="F202" s="33">
        <v>123</v>
      </c>
      <c r="G202" s="14">
        <v>2</v>
      </c>
      <c r="H202" s="11">
        <f>0.00007854*D202*D202</f>
        <v>1.76715E-2</v>
      </c>
      <c r="I202" s="11">
        <f>H202/1.6</f>
        <v>1.1044687499999999E-2</v>
      </c>
      <c r="J202" s="11">
        <f t="shared" si="3"/>
        <v>3.0123455961123717E-4</v>
      </c>
    </row>
    <row r="203" spans="1:10" x14ac:dyDescent="0.25">
      <c r="A203" s="31" t="s">
        <v>222</v>
      </c>
      <c r="B203" s="31" t="s">
        <v>260</v>
      </c>
      <c r="C203" s="32" t="s">
        <v>263</v>
      </c>
      <c r="D203" s="31">
        <v>16</v>
      </c>
      <c r="E203" s="31">
        <v>8</v>
      </c>
      <c r="F203" s="33">
        <v>68</v>
      </c>
      <c r="G203" s="14">
        <v>2</v>
      </c>
      <c r="H203" s="11">
        <f>0.00007854*D203*D203</f>
        <v>2.0106240000000001E-2</v>
      </c>
      <c r="I203" s="11">
        <f>H203/1.6</f>
        <v>1.25664E-2</v>
      </c>
      <c r="J203" s="11">
        <f t="shared" si="3"/>
        <v>3.4273798782434101E-4</v>
      </c>
    </row>
    <row r="204" spans="1:10" x14ac:dyDescent="0.25">
      <c r="A204" s="31" t="s">
        <v>222</v>
      </c>
      <c r="B204" s="31" t="s">
        <v>260</v>
      </c>
      <c r="C204" s="32" t="s">
        <v>263</v>
      </c>
      <c r="D204" s="31">
        <v>16</v>
      </c>
      <c r="E204" s="31">
        <v>12</v>
      </c>
      <c r="F204" s="33">
        <v>254</v>
      </c>
      <c r="G204" s="14">
        <v>2</v>
      </c>
      <c r="H204" s="11">
        <f>0.00007854*D204*D204</f>
        <v>2.0106240000000001E-2</v>
      </c>
      <c r="I204" s="11">
        <f>H204/1.6</f>
        <v>1.25664E-2</v>
      </c>
      <c r="J204" s="11">
        <f t="shared" si="3"/>
        <v>3.4273798782434101E-4</v>
      </c>
    </row>
    <row r="205" spans="1:10" x14ac:dyDescent="0.25">
      <c r="A205" s="31" t="s">
        <v>222</v>
      </c>
      <c r="B205" s="31" t="s">
        <v>260</v>
      </c>
      <c r="C205" s="32" t="s">
        <v>263</v>
      </c>
      <c r="D205" s="31">
        <v>17</v>
      </c>
      <c r="E205" s="31">
        <v>12</v>
      </c>
      <c r="F205" s="33">
        <v>373</v>
      </c>
      <c r="G205" s="14">
        <v>3</v>
      </c>
      <c r="H205" s="11">
        <f>0.00007854*D205*D205</f>
        <v>2.2698059999999999E-2</v>
      </c>
      <c r="I205" s="11">
        <f>H205/1.6</f>
        <v>1.4186287499999999E-2</v>
      </c>
      <c r="J205" s="11">
        <f t="shared" si="3"/>
        <v>3.8691905656732239E-4</v>
      </c>
    </row>
    <row r="206" spans="1:10" x14ac:dyDescent="0.25">
      <c r="A206" s="31" t="s">
        <v>222</v>
      </c>
      <c r="B206" s="31" t="s">
        <v>260</v>
      </c>
      <c r="C206" s="32" t="s">
        <v>263</v>
      </c>
      <c r="D206" s="31">
        <v>18</v>
      </c>
      <c r="E206" s="31">
        <v>6</v>
      </c>
      <c r="F206" s="33">
        <v>172</v>
      </c>
      <c r="G206" s="14">
        <v>3</v>
      </c>
      <c r="H206" s="11">
        <f>0.00007854*D206*D206</f>
        <v>2.5446960000000001E-2</v>
      </c>
      <c r="I206" s="11">
        <f>H206/1.6</f>
        <v>1.5904350000000001E-2</v>
      </c>
      <c r="J206" s="11">
        <f t="shared" si="3"/>
        <v>4.3377776584018157E-4</v>
      </c>
    </row>
    <row r="207" spans="1:10" x14ac:dyDescent="0.25">
      <c r="A207" s="31" t="s">
        <v>222</v>
      </c>
      <c r="B207" s="31" t="s">
        <v>260</v>
      </c>
      <c r="C207" s="32" t="s">
        <v>263</v>
      </c>
      <c r="D207" s="31">
        <v>18</v>
      </c>
      <c r="E207" s="31">
        <v>10</v>
      </c>
      <c r="F207" s="33">
        <v>296</v>
      </c>
      <c r="G207" s="14">
        <v>3</v>
      </c>
      <c r="H207" s="11">
        <f>0.00007854*D207*D207</f>
        <v>2.5446960000000001E-2</v>
      </c>
      <c r="I207" s="11">
        <f>H207/1.6</f>
        <v>1.5904350000000001E-2</v>
      </c>
      <c r="J207" s="11">
        <f t="shared" si="3"/>
        <v>4.3377776584018157E-4</v>
      </c>
    </row>
    <row r="208" spans="1:10" x14ac:dyDescent="0.25">
      <c r="A208" s="31" t="s">
        <v>222</v>
      </c>
      <c r="B208" s="31" t="s">
        <v>260</v>
      </c>
      <c r="C208" s="32" t="s">
        <v>263</v>
      </c>
      <c r="D208" s="31">
        <v>18</v>
      </c>
      <c r="E208" s="31">
        <v>15</v>
      </c>
      <c r="F208" s="33">
        <v>396</v>
      </c>
      <c r="G208" s="14">
        <v>3</v>
      </c>
      <c r="H208" s="11">
        <f>0.00007854*D208*D208</f>
        <v>2.5446960000000001E-2</v>
      </c>
      <c r="I208" s="11">
        <f>H208/1.6</f>
        <v>1.5904350000000001E-2</v>
      </c>
      <c r="J208" s="11">
        <f t="shared" si="3"/>
        <v>4.3377776584018157E-4</v>
      </c>
    </row>
    <row r="209" spans="1:10" x14ac:dyDescent="0.25">
      <c r="A209" s="31" t="s">
        <v>222</v>
      </c>
      <c r="B209" s="31" t="s">
        <v>260</v>
      </c>
      <c r="C209" s="32" t="s">
        <v>263</v>
      </c>
      <c r="D209" s="31">
        <v>18</v>
      </c>
      <c r="E209" s="31">
        <v>12</v>
      </c>
      <c r="F209" s="33">
        <v>430</v>
      </c>
      <c r="G209" s="14">
        <v>3</v>
      </c>
      <c r="H209" s="11">
        <f>0.00007854*D209*D209</f>
        <v>2.5446960000000001E-2</v>
      </c>
      <c r="I209" s="11">
        <f>H209/1.6</f>
        <v>1.5904350000000001E-2</v>
      </c>
      <c r="J209" s="11">
        <f t="shared" si="3"/>
        <v>4.3377776584018157E-4</v>
      </c>
    </row>
    <row r="210" spans="1:10" x14ac:dyDescent="0.25">
      <c r="A210" s="31" t="s">
        <v>222</v>
      </c>
      <c r="B210" s="31" t="s">
        <v>260</v>
      </c>
      <c r="C210" s="32" t="s">
        <v>263</v>
      </c>
      <c r="D210" s="31">
        <v>19</v>
      </c>
      <c r="E210" s="31">
        <v>17</v>
      </c>
      <c r="F210" s="33">
        <v>209</v>
      </c>
      <c r="G210" s="34">
        <v>4</v>
      </c>
      <c r="H210" s="11">
        <f>0.00007854*D210*D210</f>
        <v>2.835294E-2</v>
      </c>
      <c r="I210" s="11">
        <f>H210/1.6</f>
        <v>1.7720587499999999E-2</v>
      </c>
      <c r="J210" s="11">
        <f t="shared" si="3"/>
        <v>4.833141156429183E-4</v>
      </c>
    </row>
    <row r="211" spans="1:10" x14ac:dyDescent="0.25">
      <c r="A211" s="31" t="s">
        <v>222</v>
      </c>
      <c r="B211" s="31" t="s">
        <v>260</v>
      </c>
      <c r="C211" s="32" t="s">
        <v>263</v>
      </c>
      <c r="D211" s="31">
        <v>20</v>
      </c>
      <c r="E211" s="31">
        <v>14</v>
      </c>
      <c r="F211" s="33">
        <v>341</v>
      </c>
      <c r="G211" s="14">
        <v>5</v>
      </c>
      <c r="H211" s="11">
        <f>0.00007854*D211*D211</f>
        <v>3.1415999999999999E-2</v>
      </c>
      <c r="I211" s="11">
        <f>H211/1.6</f>
        <v>1.9635E-2</v>
      </c>
      <c r="J211" s="11">
        <f t="shared" si="3"/>
        <v>5.3552810597553278E-4</v>
      </c>
    </row>
    <row r="212" spans="1:10" x14ac:dyDescent="0.25">
      <c r="A212" s="31" t="s">
        <v>222</v>
      </c>
      <c r="B212" s="31" t="s">
        <v>260</v>
      </c>
      <c r="C212" s="32" t="s">
        <v>263</v>
      </c>
      <c r="D212" s="31">
        <v>22</v>
      </c>
      <c r="E212" s="31">
        <v>12</v>
      </c>
      <c r="F212" s="33">
        <v>427</v>
      </c>
      <c r="G212" s="14">
        <v>6</v>
      </c>
      <c r="H212" s="11">
        <f>0.00007854*D212*D212</f>
        <v>3.8013360000000003E-2</v>
      </c>
      <c r="I212" s="11">
        <f>H212/1.6</f>
        <v>2.3758350000000001E-2</v>
      </c>
      <c r="J212" s="11">
        <f t="shared" si="3"/>
        <v>6.4798900823039474E-4</v>
      </c>
    </row>
    <row r="213" spans="1:10" x14ac:dyDescent="0.25">
      <c r="A213" s="31" t="s">
        <v>222</v>
      </c>
      <c r="B213" s="31" t="s">
        <v>260</v>
      </c>
      <c r="C213" s="32" t="s">
        <v>263</v>
      </c>
      <c r="D213" s="31">
        <v>24</v>
      </c>
      <c r="E213" s="31">
        <v>15</v>
      </c>
      <c r="F213" s="33">
        <v>372</v>
      </c>
      <c r="G213" s="14">
        <v>7</v>
      </c>
      <c r="H213" s="11">
        <f>0.00007854*D213*D213</f>
        <v>4.5239040000000008E-2</v>
      </c>
      <c r="I213" s="11">
        <f>H213/1.6</f>
        <v>2.8274400000000005E-2</v>
      </c>
      <c r="J213" s="11">
        <f t="shared" si="3"/>
        <v>7.711604726047674E-4</v>
      </c>
    </row>
    <row r="214" spans="1:10" x14ac:dyDescent="0.25">
      <c r="A214" s="31" t="s">
        <v>222</v>
      </c>
      <c r="B214" s="31" t="s">
        <v>260</v>
      </c>
      <c r="C214" s="32" t="s">
        <v>263</v>
      </c>
      <c r="D214" s="31">
        <v>26</v>
      </c>
      <c r="E214" s="31">
        <v>15</v>
      </c>
      <c r="F214" s="33">
        <v>171</v>
      </c>
      <c r="G214" s="14">
        <v>8</v>
      </c>
      <c r="H214" s="11">
        <f>0.00007854*D214*D214</f>
        <v>5.3093040000000008E-2</v>
      </c>
      <c r="I214" s="11">
        <f>H214/1.6</f>
        <v>3.3183150000000002E-2</v>
      </c>
      <c r="J214" s="11">
        <f t="shared" si="3"/>
        <v>9.0504249909865043E-4</v>
      </c>
    </row>
    <row r="215" spans="1:10" x14ac:dyDescent="0.25">
      <c r="A215" s="31" t="s">
        <v>222</v>
      </c>
      <c r="B215" s="31" t="s">
        <v>260</v>
      </c>
      <c r="C215" s="32" t="s">
        <v>263</v>
      </c>
      <c r="D215" s="31">
        <v>26</v>
      </c>
      <c r="E215" s="31">
        <v>12</v>
      </c>
      <c r="F215" s="33">
        <v>125</v>
      </c>
      <c r="G215" s="14">
        <v>7</v>
      </c>
      <c r="H215" s="11">
        <f>0.00007854*D215*D215</f>
        <v>5.3093040000000008E-2</v>
      </c>
      <c r="I215" s="11">
        <f>H215/1.6</f>
        <v>3.3183150000000002E-2</v>
      </c>
      <c r="J215" s="11">
        <f t="shared" si="3"/>
        <v>9.0504249909865043E-4</v>
      </c>
    </row>
    <row r="216" spans="1:10" x14ac:dyDescent="0.25">
      <c r="A216" s="31" t="s">
        <v>222</v>
      </c>
      <c r="B216" s="31" t="s">
        <v>260</v>
      </c>
      <c r="C216" s="32" t="s">
        <v>263</v>
      </c>
      <c r="D216" s="31">
        <v>27</v>
      </c>
      <c r="E216" s="31">
        <v>15</v>
      </c>
      <c r="F216" s="33">
        <v>340</v>
      </c>
      <c r="G216" s="14">
        <v>8</v>
      </c>
      <c r="H216" s="11">
        <f>0.00007854*D216*D216</f>
        <v>5.725566E-2</v>
      </c>
      <c r="I216" s="11">
        <f>H216/1.6</f>
        <v>3.5784787499999998E-2</v>
      </c>
      <c r="J216" s="11">
        <f t="shared" si="3"/>
        <v>9.759999731404085E-4</v>
      </c>
    </row>
    <row r="217" spans="1:10" x14ac:dyDescent="0.25">
      <c r="A217" s="31" t="s">
        <v>222</v>
      </c>
      <c r="B217" s="31" t="s">
        <v>260</v>
      </c>
      <c r="C217" s="32" t="s">
        <v>263</v>
      </c>
      <c r="D217" s="31">
        <v>27</v>
      </c>
      <c r="E217" s="31">
        <v>9</v>
      </c>
      <c r="F217" s="33">
        <v>428</v>
      </c>
      <c r="G217" s="14">
        <v>8</v>
      </c>
      <c r="H217" s="11">
        <f>0.00007854*D217*D217</f>
        <v>5.725566E-2</v>
      </c>
      <c r="I217" s="11">
        <f>H217/1.6</f>
        <v>3.5784787499999998E-2</v>
      </c>
      <c r="J217" s="11">
        <f t="shared" si="3"/>
        <v>9.759999731404085E-4</v>
      </c>
    </row>
    <row r="218" spans="1:10" x14ac:dyDescent="0.25">
      <c r="A218" s="31" t="s">
        <v>222</v>
      </c>
      <c r="B218" s="31" t="s">
        <v>260</v>
      </c>
      <c r="C218" s="32" t="s">
        <v>263</v>
      </c>
      <c r="D218" s="31">
        <v>28</v>
      </c>
      <c r="E218" s="31">
        <v>25</v>
      </c>
      <c r="F218" s="33">
        <v>297</v>
      </c>
      <c r="G218" s="14">
        <v>9</v>
      </c>
      <c r="H218" s="11">
        <f>0.00007854*D218*D218</f>
        <v>6.1575360000000003E-2</v>
      </c>
      <c r="I218" s="11">
        <f>H218/1.6</f>
        <v>3.8484600000000001E-2</v>
      </c>
      <c r="J218" s="11">
        <f t="shared" si="3"/>
        <v>1.0496350877120444E-3</v>
      </c>
    </row>
    <row r="219" spans="1:10" x14ac:dyDescent="0.25">
      <c r="A219" s="31" t="s">
        <v>222</v>
      </c>
      <c r="B219" s="31" t="s">
        <v>260</v>
      </c>
      <c r="C219" s="32" t="s">
        <v>263</v>
      </c>
      <c r="D219" s="31">
        <v>30</v>
      </c>
      <c r="E219" s="31">
        <v>12</v>
      </c>
      <c r="F219" s="33">
        <v>295</v>
      </c>
      <c r="G219" s="14">
        <v>10</v>
      </c>
      <c r="H219" s="11">
        <f>0.00007854*D219*D219</f>
        <v>7.0685999999999999E-2</v>
      </c>
      <c r="I219" s="11">
        <f>H219/1.6</f>
        <v>4.4178749999999996E-2</v>
      </c>
      <c r="J219" s="11">
        <f t="shared" si="3"/>
        <v>1.2049382384449487E-3</v>
      </c>
    </row>
    <row r="220" spans="1:10" x14ac:dyDescent="0.25">
      <c r="A220" s="31" t="s">
        <v>222</v>
      </c>
      <c r="B220" s="31" t="s">
        <v>260</v>
      </c>
      <c r="C220" s="32" t="s">
        <v>263</v>
      </c>
      <c r="D220" s="31">
        <v>38</v>
      </c>
      <c r="E220" s="31">
        <v>9</v>
      </c>
      <c r="F220" s="33">
        <v>374</v>
      </c>
      <c r="G220" s="14">
        <v>12</v>
      </c>
      <c r="H220" s="11">
        <f>0.00007854*D220*D220</f>
        <v>0.11341176</v>
      </c>
      <c r="I220" s="11">
        <f>H220/1.6</f>
        <v>7.0882349999999997E-2</v>
      </c>
      <c r="J220" s="11">
        <f t="shared" si="3"/>
        <v>1.9332564625716732E-3</v>
      </c>
    </row>
    <row r="221" spans="1:10" x14ac:dyDescent="0.25">
      <c r="A221" s="31" t="s">
        <v>222</v>
      </c>
      <c r="B221" s="31" t="s">
        <v>260</v>
      </c>
      <c r="C221" s="32" t="s">
        <v>263</v>
      </c>
      <c r="D221" s="31">
        <v>49</v>
      </c>
      <c r="E221" s="31">
        <v>20</v>
      </c>
      <c r="F221" s="33">
        <v>426</v>
      </c>
      <c r="G221" s="34">
        <v>13</v>
      </c>
      <c r="H221" s="11">
        <f>0.00007854*D221*D221</f>
        <v>0.18857454000000001</v>
      </c>
      <c r="I221" s="11">
        <f>H221/1.6</f>
        <v>0.1178590875</v>
      </c>
      <c r="J221" s="11">
        <f t="shared" si="3"/>
        <v>3.2145074561181356E-3</v>
      </c>
    </row>
    <row r="222" spans="1:10" x14ac:dyDescent="0.25">
      <c r="A222" s="31" t="s">
        <v>222</v>
      </c>
      <c r="B222" s="31" t="s">
        <v>260</v>
      </c>
      <c r="C222" s="32" t="s">
        <v>263</v>
      </c>
      <c r="D222" s="31">
        <v>55</v>
      </c>
      <c r="E222" s="31">
        <v>15</v>
      </c>
      <c r="F222" s="33">
        <v>210</v>
      </c>
      <c r="G222" s="34">
        <v>14</v>
      </c>
      <c r="H222" s="11">
        <f>0.00007854*D222*D222</f>
        <v>0.2375835</v>
      </c>
      <c r="I222" s="11">
        <f>H222/1.6</f>
        <v>0.14848968749999999</v>
      </c>
      <c r="J222" s="11">
        <f t="shared" si="3"/>
        <v>4.0499313014399664E-3</v>
      </c>
    </row>
    <row r="223" spans="1:10" x14ac:dyDescent="0.25">
      <c r="A223" s="31" t="s">
        <v>222</v>
      </c>
      <c r="B223" s="31" t="s">
        <v>260</v>
      </c>
      <c r="C223" s="32" t="s">
        <v>263</v>
      </c>
      <c r="D223" s="31">
        <v>61</v>
      </c>
      <c r="E223" s="31">
        <v>12</v>
      </c>
      <c r="F223" s="33">
        <v>170</v>
      </c>
      <c r="G223" s="38">
        <v>15</v>
      </c>
      <c r="H223" s="11">
        <f>0.00007854*D223*D223</f>
        <v>0.29224734000000002</v>
      </c>
      <c r="I223" s="11">
        <f>H223/1.6</f>
        <v>0.18265458749999999</v>
      </c>
      <c r="J223" s="11">
        <f t="shared" si="3"/>
        <v>4.9817502058373932E-3</v>
      </c>
    </row>
    <row r="224" spans="1:10" x14ac:dyDescent="0.25">
      <c r="A224" s="31" t="s">
        <v>222</v>
      </c>
      <c r="B224" s="31" t="s">
        <v>260</v>
      </c>
      <c r="C224" s="32" t="s">
        <v>263</v>
      </c>
      <c r="D224" s="31">
        <v>80</v>
      </c>
      <c r="E224" s="31">
        <v>30</v>
      </c>
      <c r="F224" s="33">
        <v>342</v>
      </c>
      <c r="G224" s="34">
        <v>15</v>
      </c>
      <c r="H224" s="11">
        <f>0.00007854*D224*D224</f>
        <v>0.50265599999999999</v>
      </c>
      <c r="I224" s="11">
        <f>H224/1.6</f>
        <v>0.31415999999999999</v>
      </c>
      <c r="J224" s="11">
        <f t="shared" si="3"/>
        <v>8.5684496956085245E-3</v>
      </c>
    </row>
    <row r="225" spans="1:10" x14ac:dyDescent="0.25">
      <c r="A225" s="31" t="s">
        <v>222</v>
      </c>
      <c r="B225" s="31" t="s">
        <v>260</v>
      </c>
      <c r="C225" s="32" t="s">
        <v>264</v>
      </c>
      <c r="D225" s="31">
        <v>11</v>
      </c>
      <c r="E225" s="31">
        <v>8</v>
      </c>
      <c r="F225" s="33">
        <v>9</v>
      </c>
      <c r="G225" s="14">
        <v>1</v>
      </c>
      <c r="H225" s="11">
        <f>0.00007854*D225*D225</f>
        <v>9.5033400000000007E-3</v>
      </c>
      <c r="I225" s="11">
        <f>H225/1.6</f>
        <v>5.9395875000000002E-3</v>
      </c>
      <c r="J225" s="11">
        <f t="shared" si="3"/>
        <v>1.6199725205759868E-4</v>
      </c>
    </row>
    <row r="226" spans="1:10" x14ac:dyDescent="0.25">
      <c r="A226" s="31" t="s">
        <v>222</v>
      </c>
      <c r="B226" s="31" t="s">
        <v>260</v>
      </c>
      <c r="C226" s="32" t="s">
        <v>264</v>
      </c>
      <c r="D226" s="31">
        <v>13</v>
      </c>
      <c r="E226" s="31">
        <v>9</v>
      </c>
      <c r="F226" s="33">
        <v>7</v>
      </c>
      <c r="G226" s="14">
        <v>1</v>
      </c>
      <c r="H226" s="11">
        <f>0.00007854*D226*D226</f>
        <v>1.3273260000000002E-2</v>
      </c>
      <c r="I226" s="11">
        <f>H226/1.6</f>
        <v>8.2957875000000004E-3</v>
      </c>
      <c r="J226" s="11">
        <f t="shared" si="3"/>
        <v>2.2626062477466261E-4</v>
      </c>
    </row>
    <row r="227" spans="1:10" x14ac:dyDescent="0.25">
      <c r="A227" s="31" t="s">
        <v>222</v>
      </c>
      <c r="B227" s="31" t="s">
        <v>260</v>
      </c>
      <c r="C227" s="32" t="s">
        <v>264</v>
      </c>
      <c r="D227" s="31">
        <v>14</v>
      </c>
      <c r="E227" s="31">
        <v>9</v>
      </c>
      <c r="F227" s="33">
        <v>600</v>
      </c>
      <c r="G227" s="14">
        <v>1</v>
      </c>
      <c r="H227" s="11">
        <f>0.00007854*D227*D227</f>
        <v>1.5393840000000001E-2</v>
      </c>
      <c r="I227" s="11">
        <f>H227/1.6</f>
        <v>9.6211500000000002E-3</v>
      </c>
      <c r="J227" s="11">
        <f t="shared" si="3"/>
        <v>2.6240877192801109E-4</v>
      </c>
    </row>
    <row r="228" spans="1:10" x14ac:dyDescent="0.25">
      <c r="A228" s="31" t="s">
        <v>222</v>
      </c>
      <c r="B228" s="31" t="s">
        <v>260</v>
      </c>
      <c r="C228" s="32" t="s">
        <v>264</v>
      </c>
      <c r="D228" s="31">
        <v>16</v>
      </c>
      <c r="E228" s="31">
        <v>11</v>
      </c>
      <c r="F228" s="33">
        <v>174</v>
      </c>
      <c r="G228" s="14">
        <v>2</v>
      </c>
      <c r="H228" s="11">
        <f>0.00007854*D228*D228</f>
        <v>2.0106240000000001E-2</v>
      </c>
      <c r="I228" s="11">
        <f>H228/1.6</f>
        <v>1.25664E-2</v>
      </c>
      <c r="J228" s="11">
        <f t="shared" si="3"/>
        <v>3.4273798782434101E-4</v>
      </c>
    </row>
    <row r="229" spans="1:10" x14ac:dyDescent="0.25">
      <c r="A229" s="31" t="s">
        <v>222</v>
      </c>
      <c r="B229" s="31" t="s">
        <v>260</v>
      </c>
      <c r="C229" s="32" t="s">
        <v>264</v>
      </c>
      <c r="D229" s="31">
        <v>16</v>
      </c>
      <c r="E229" s="31">
        <v>12</v>
      </c>
      <c r="F229" s="33">
        <v>298</v>
      </c>
      <c r="G229" s="14">
        <v>2</v>
      </c>
      <c r="H229" s="11">
        <f>0.00007854*D229*D229</f>
        <v>2.0106240000000001E-2</v>
      </c>
      <c r="I229" s="11">
        <f>H229/1.6</f>
        <v>1.25664E-2</v>
      </c>
      <c r="J229" s="11">
        <f t="shared" si="3"/>
        <v>3.4273798782434101E-4</v>
      </c>
    </row>
    <row r="230" spans="1:10" x14ac:dyDescent="0.25">
      <c r="A230" s="31" t="s">
        <v>222</v>
      </c>
      <c r="B230" s="31" t="s">
        <v>260</v>
      </c>
      <c r="C230" s="32" t="s">
        <v>264</v>
      </c>
      <c r="D230" s="31">
        <v>16</v>
      </c>
      <c r="E230" s="31">
        <v>5</v>
      </c>
      <c r="F230" s="33">
        <v>431</v>
      </c>
      <c r="G230" s="14">
        <v>2</v>
      </c>
      <c r="H230" s="11">
        <f>0.00007854*D230*D230</f>
        <v>2.0106240000000001E-2</v>
      </c>
      <c r="I230" s="11">
        <f>H230/1.6</f>
        <v>1.25664E-2</v>
      </c>
      <c r="J230" s="11">
        <f t="shared" si="3"/>
        <v>3.4273798782434101E-4</v>
      </c>
    </row>
    <row r="231" spans="1:10" x14ac:dyDescent="0.25">
      <c r="A231" s="31" t="s">
        <v>222</v>
      </c>
      <c r="B231" s="31" t="s">
        <v>260</v>
      </c>
      <c r="C231" s="32" t="s">
        <v>264</v>
      </c>
      <c r="D231" s="31">
        <v>18</v>
      </c>
      <c r="E231" s="31">
        <v>10</v>
      </c>
      <c r="F231" s="33">
        <v>466</v>
      </c>
      <c r="G231" s="14">
        <v>3</v>
      </c>
      <c r="H231" s="11">
        <f>0.00007854*D231*D231</f>
        <v>2.5446960000000001E-2</v>
      </c>
      <c r="I231" s="11">
        <f>H231/1.6</f>
        <v>1.5904350000000001E-2</v>
      </c>
      <c r="J231" s="11">
        <f t="shared" si="3"/>
        <v>4.3377776584018157E-4</v>
      </c>
    </row>
    <row r="232" spans="1:10" x14ac:dyDescent="0.25">
      <c r="A232" s="31" t="s">
        <v>222</v>
      </c>
      <c r="B232" s="31" t="s">
        <v>260</v>
      </c>
      <c r="C232" s="32" t="s">
        <v>264</v>
      </c>
      <c r="D232" s="31">
        <v>18</v>
      </c>
      <c r="E232" s="31">
        <v>12</v>
      </c>
      <c r="F232" s="33">
        <v>601</v>
      </c>
      <c r="G232" s="14">
        <v>3</v>
      </c>
      <c r="H232" s="11">
        <f>0.00007854*D232*D232</f>
        <v>2.5446960000000001E-2</v>
      </c>
      <c r="I232" s="11">
        <f>H232/1.6</f>
        <v>1.5904350000000001E-2</v>
      </c>
      <c r="J232" s="11">
        <f t="shared" si="3"/>
        <v>4.3377776584018157E-4</v>
      </c>
    </row>
    <row r="233" spans="1:10" x14ac:dyDescent="0.25">
      <c r="A233" s="31" t="s">
        <v>222</v>
      </c>
      <c r="B233" s="31" t="s">
        <v>260</v>
      </c>
      <c r="C233" s="32" t="s">
        <v>264</v>
      </c>
      <c r="D233" s="31">
        <v>21</v>
      </c>
      <c r="E233" s="31">
        <v>10</v>
      </c>
      <c r="F233" s="33">
        <v>8</v>
      </c>
      <c r="G233" s="14">
        <v>5</v>
      </c>
      <c r="H233" s="11">
        <f>0.00007854*D233*D233</f>
        <v>3.4636140000000003E-2</v>
      </c>
      <c r="I233" s="11">
        <f>H233/1.6</f>
        <v>2.1647587499999999E-2</v>
      </c>
      <c r="J233" s="11">
        <f t="shared" si="3"/>
        <v>5.9041973683802485E-4</v>
      </c>
    </row>
    <row r="234" spans="1:10" x14ac:dyDescent="0.25">
      <c r="A234" s="31" t="s">
        <v>222</v>
      </c>
      <c r="B234" s="31" t="s">
        <v>260</v>
      </c>
      <c r="C234" s="32" t="s">
        <v>264</v>
      </c>
      <c r="D234" s="31">
        <v>22</v>
      </c>
      <c r="E234" s="31">
        <v>20</v>
      </c>
      <c r="F234" s="33">
        <v>213</v>
      </c>
      <c r="G234" s="14">
        <v>6</v>
      </c>
      <c r="H234" s="11">
        <f>0.00007854*D234*D234</f>
        <v>3.8013360000000003E-2</v>
      </c>
      <c r="I234" s="11">
        <f>H234/1.6</f>
        <v>2.3758350000000001E-2</v>
      </c>
      <c r="J234" s="11">
        <f t="shared" si="3"/>
        <v>6.4798900823039474E-4</v>
      </c>
    </row>
    <row r="235" spans="1:10" x14ac:dyDescent="0.25">
      <c r="A235" s="31" t="s">
        <v>222</v>
      </c>
      <c r="B235" s="31" t="s">
        <v>260</v>
      </c>
      <c r="C235" s="32" t="s">
        <v>264</v>
      </c>
      <c r="D235" s="31">
        <v>23</v>
      </c>
      <c r="E235" s="31">
        <v>12</v>
      </c>
      <c r="F235" s="33">
        <v>173</v>
      </c>
      <c r="G235" s="14">
        <v>6</v>
      </c>
      <c r="H235" s="11">
        <f>0.00007854*D235*D235</f>
        <v>4.154766E-2</v>
      </c>
      <c r="I235" s="11">
        <f>H235/1.6</f>
        <v>2.5967287499999998E-2</v>
      </c>
      <c r="J235" s="11">
        <f t="shared" si="3"/>
        <v>7.0823592015264211E-4</v>
      </c>
    </row>
    <row r="236" spans="1:10" x14ac:dyDescent="0.25">
      <c r="A236" s="31" t="s">
        <v>222</v>
      </c>
      <c r="B236" s="31" t="s">
        <v>260</v>
      </c>
      <c r="C236" s="32" t="s">
        <v>264</v>
      </c>
      <c r="D236" s="31">
        <v>28</v>
      </c>
      <c r="E236" s="31">
        <v>18</v>
      </c>
      <c r="F236" s="33">
        <v>465</v>
      </c>
      <c r="G236" s="14">
        <v>9</v>
      </c>
      <c r="H236" s="11">
        <f>0.00007854*D236*D236</f>
        <v>6.1575360000000003E-2</v>
      </c>
      <c r="I236" s="11">
        <f>H236/1.6</f>
        <v>3.8484600000000001E-2</v>
      </c>
      <c r="J236" s="11">
        <f t="shared" si="3"/>
        <v>1.0496350877120444E-3</v>
      </c>
    </row>
    <row r="237" spans="1:10" x14ac:dyDescent="0.25">
      <c r="A237" s="31" t="s">
        <v>222</v>
      </c>
      <c r="B237" s="31" t="s">
        <v>260</v>
      </c>
      <c r="C237" s="32" t="s">
        <v>264</v>
      </c>
      <c r="D237" s="31">
        <v>52</v>
      </c>
      <c r="E237" s="31">
        <v>30</v>
      </c>
      <c r="F237" s="33">
        <v>212</v>
      </c>
      <c r="G237" s="34">
        <v>14</v>
      </c>
      <c r="H237" s="11">
        <f>0.00007854*D237*D237</f>
        <v>0.21237216000000003</v>
      </c>
      <c r="I237" s="11">
        <f>H237/1.6</f>
        <v>0.13273260000000001</v>
      </c>
      <c r="J237" s="11">
        <f t="shared" si="3"/>
        <v>3.6201699963946017E-3</v>
      </c>
    </row>
    <row r="238" spans="1:10" x14ac:dyDescent="0.25">
      <c r="A238" s="31" t="s">
        <v>222</v>
      </c>
      <c r="B238" s="31" t="s">
        <v>260</v>
      </c>
      <c r="C238" s="32" t="s">
        <v>264</v>
      </c>
      <c r="D238" s="31">
        <v>68</v>
      </c>
      <c r="E238" s="31">
        <v>25</v>
      </c>
      <c r="F238" s="33">
        <v>211</v>
      </c>
      <c r="G238" s="34">
        <v>15</v>
      </c>
      <c r="H238" s="11">
        <f>0.00007854*D238*D238</f>
        <v>0.36316895999999999</v>
      </c>
      <c r="I238" s="11">
        <f>H238/1.6</f>
        <v>0.22698059999999998</v>
      </c>
      <c r="J238" s="11">
        <f t="shared" si="3"/>
        <v>6.1907049050771582E-3</v>
      </c>
    </row>
    <row r="239" spans="1:10" x14ac:dyDescent="0.25">
      <c r="A239" s="31" t="s">
        <v>222</v>
      </c>
      <c r="B239" s="31" t="s">
        <v>260</v>
      </c>
      <c r="C239" s="32" t="s">
        <v>265</v>
      </c>
      <c r="D239" s="31">
        <v>55</v>
      </c>
      <c r="E239" s="31">
        <v>18</v>
      </c>
      <c r="F239" s="33">
        <v>11</v>
      </c>
      <c r="G239" s="34">
        <v>14</v>
      </c>
      <c r="H239" s="11">
        <f>0.00007854*D239*D239</f>
        <v>0.2375835</v>
      </c>
      <c r="I239" s="11">
        <f>H239/1.6</f>
        <v>0.14848968749999999</v>
      </c>
      <c r="J239" s="11">
        <f t="shared" si="3"/>
        <v>4.0499313014399664E-3</v>
      </c>
    </row>
    <row r="240" spans="1:10" x14ac:dyDescent="0.25">
      <c r="A240" s="31" t="s">
        <v>266</v>
      </c>
      <c r="B240" s="31" t="s">
        <v>267</v>
      </c>
      <c r="C240" s="32" t="s">
        <v>55</v>
      </c>
      <c r="D240" s="31">
        <v>10</v>
      </c>
      <c r="E240" s="31">
        <v>8</v>
      </c>
      <c r="F240" s="33">
        <v>26</v>
      </c>
      <c r="G240" s="14">
        <v>1</v>
      </c>
      <c r="H240" s="11">
        <f>0.00007854*D240*D240</f>
        <v>7.8539999999999999E-3</v>
      </c>
      <c r="I240" s="11">
        <f>H240/1.6</f>
        <v>4.9087499999999999E-3</v>
      </c>
      <c r="J240" s="11">
        <f t="shared" si="3"/>
        <v>1.3388202649388319E-4</v>
      </c>
    </row>
    <row r="241" spans="1:10" x14ac:dyDescent="0.25">
      <c r="A241" s="31" t="s">
        <v>266</v>
      </c>
      <c r="B241" s="31" t="s">
        <v>267</v>
      </c>
      <c r="C241" s="32" t="s">
        <v>55</v>
      </c>
      <c r="D241" s="31">
        <v>18</v>
      </c>
      <c r="E241" s="31">
        <v>10</v>
      </c>
      <c r="F241" s="33">
        <v>150</v>
      </c>
      <c r="G241" s="14">
        <v>3</v>
      </c>
      <c r="H241" s="11">
        <f>0.00007854*D241*D241</f>
        <v>2.5446960000000001E-2</v>
      </c>
      <c r="I241" s="11">
        <f>H241/1.6</f>
        <v>1.5904350000000001E-2</v>
      </c>
      <c r="J241" s="11">
        <f t="shared" si="3"/>
        <v>4.3377776584018157E-4</v>
      </c>
    </row>
    <row r="242" spans="1:10" x14ac:dyDescent="0.25">
      <c r="A242" s="31" t="s">
        <v>266</v>
      </c>
      <c r="B242" s="31" t="s">
        <v>267</v>
      </c>
      <c r="C242" s="32" t="s">
        <v>55</v>
      </c>
      <c r="D242" s="31">
        <v>18</v>
      </c>
      <c r="E242" s="31">
        <v>10</v>
      </c>
      <c r="F242" s="33">
        <v>442</v>
      </c>
      <c r="G242" s="14">
        <v>3</v>
      </c>
      <c r="H242" s="11">
        <f>0.00007854*D242*D242</f>
        <v>2.5446960000000001E-2</v>
      </c>
      <c r="I242" s="11">
        <f>H242/1.6</f>
        <v>1.5904350000000001E-2</v>
      </c>
      <c r="J242" s="11">
        <f t="shared" si="3"/>
        <v>4.3377776584018157E-4</v>
      </c>
    </row>
    <row r="243" spans="1:10" x14ac:dyDescent="0.25">
      <c r="A243" s="31" t="s">
        <v>266</v>
      </c>
      <c r="B243" s="31" t="s">
        <v>267</v>
      </c>
      <c r="C243" s="32" t="s">
        <v>55</v>
      </c>
      <c r="D243" s="31">
        <v>20</v>
      </c>
      <c r="E243" s="31">
        <v>15</v>
      </c>
      <c r="F243" s="33">
        <v>183</v>
      </c>
      <c r="G243" s="14">
        <v>5</v>
      </c>
      <c r="H243" s="11">
        <f>0.00007854*D243*D243</f>
        <v>3.1415999999999999E-2</v>
      </c>
      <c r="I243" s="11">
        <f>H243/1.6</f>
        <v>1.9635E-2</v>
      </c>
      <c r="J243" s="11">
        <f t="shared" si="3"/>
        <v>5.3552810597553278E-4</v>
      </c>
    </row>
    <row r="244" spans="1:10" x14ac:dyDescent="0.25">
      <c r="A244" s="31" t="s">
        <v>266</v>
      </c>
      <c r="B244" s="31" t="s">
        <v>267</v>
      </c>
      <c r="C244" s="32" t="s">
        <v>55</v>
      </c>
      <c r="D244" s="31">
        <v>20</v>
      </c>
      <c r="E244" s="31">
        <v>7</v>
      </c>
      <c r="F244" s="33">
        <v>317</v>
      </c>
      <c r="G244" s="14">
        <v>5</v>
      </c>
      <c r="H244" s="11">
        <f>0.00007854*D244*D244</f>
        <v>3.1415999999999999E-2</v>
      </c>
      <c r="I244" s="11">
        <f>H244/1.6</f>
        <v>1.9635E-2</v>
      </c>
      <c r="J244" s="11">
        <f t="shared" si="3"/>
        <v>5.3552810597553278E-4</v>
      </c>
    </row>
    <row r="245" spans="1:10" x14ac:dyDescent="0.25">
      <c r="A245" s="31" t="s">
        <v>266</v>
      </c>
      <c r="B245" s="31" t="s">
        <v>267</v>
      </c>
      <c r="C245" s="32" t="s">
        <v>55</v>
      </c>
      <c r="D245" s="31">
        <v>24</v>
      </c>
      <c r="E245" s="31">
        <v>12</v>
      </c>
      <c r="F245" s="33">
        <v>185</v>
      </c>
      <c r="G245" s="14">
        <v>7</v>
      </c>
      <c r="H245" s="11">
        <f>0.00007854*D245*D245</f>
        <v>4.5239040000000008E-2</v>
      </c>
      <c r="I245" s="11">
        <f>H245/1.6</f>
        <v>2.8274400000000005E-2</v>
      </c>
      <c r="J245" s="11">
        <f t="shared" si="3"/>
        <v>7.711604726047674E-4</v>
      </c>
    </row>
    <row r="246" spans="1:10" x14ac:dyDescent="0.25">
      <c r="A246" s="31" t="s">
        <v>266</v>
      </c>
      <c r="B246" s="31" t="s">
        <v>267</v>
      </c>
      <c r="C246" s="32" t="s">
        <v>55</v>
      </c>
      <c r="D246" s="31">
        <v>24</v>
      </c>
      <c r="E246" s="31">
        <v>15</v>
      </c>
      <c r="F246" s="33">
        <v>316</v>
      </c>
      <c r="G246" s="14">
        <v>7</v>
      </c>
      <c r="H246" s="11">
        <f>0.00007854*D246*D246</f>
        <v>4.5239040000000008E-2</v>
      </c>
      <c r="I246" s="11">
        <f>H246/1.6</f>
        <v>2.8274400000000005E-2</v>
      </c>
      <c r="J246" s="11">
        <f t="shared" si="3"/>
        <v>7.711604726047674E-4</v>
      </c>
    </row>
    <row r="247" spans="1:10" x14ac:dyDescent="0.25">
      <c r="A247" s="31" t="s">
        <v>266</v>
      </c>
      <c r="B247" s="31" t="s">
        <v>267</v>
      </c>
      <c r="C247" s="32" t="s">
        <v>55</v>
      </c>
      <c r="D247" s="31">
        <v>25</v>
      </c>
      <c r="E247" s="31">
        <v>15</v>
      </c>
      <c r="F247" s="33">
        <v>186</v>
      </c>
      <c r="G247" s="14">
        <v>7</v>
      </c>
      <c r="H247" s="11">
        <f>0.00007854*D247*D247</f>
        <v>4.9087499999999999E-2</v>
      </c>
      <c r="I247" s="11">
        <f>H247/1.6</f>
        <v>3.0679687499999997E-2</v>
      </c>
      <c r="J247" s="11">
        <f t="shared" si="3"/>
        <v>8.3676266558676984E-4</v>
      </c>
    </row>
    <row r="248" spans="1:10" x14ac:dyDescent="0.25">
      <c r="A248" s="31" t="s">
        <v>266</v>
      </c>
      <c r="B248" s="31" t="s">
        <v>267</v>
      </c>
      <c r="C248" s="32" t="s">
        <v>55</v>
      </c>
      <c r="D248" s="31">
        <v>31</v>
      </c>
      <c r="E248" s="31">
        <v>22</v>
      </c>
      <c r="F248" s="33">
        <v>315</v>
      </c>
      <c r="G248" s="14">
        <v>11</v>
      </c>
      <c r="H248" s="11">
        <f>0.00007854*D248*D248</f>
        <v>7.5476939999999992E-2</v>
      </c>
      <c r="I248" s="11">
        <f>H248/1.6</f>
        <v>4.7173087499999995E-2</v>
      </c>
      <c r="J248" s="11">
        <f t="shared" si="3"/>
        <v>1.2866062746062174E-3</v>
      </c>
    </row>
    <row r="249" spans="1:10" x14ac:dyDescent="0.25">
      <c r="A249" s="31" t="s">
        <v>266</v>
      </c>
      <c r="B249" s="31" t="s">
        <v>267</v>
      </c>
      <c r="C249" s="32" t="s">
        <v>55</v>
      </c>
      <c r="D249" s="31">
        <v>35</v>
      </c>
      <c r="E249" s="31">
        <v>30</v>
      </c>
      <c r="F249" s="33">
        <v>184</v>
      </c>
      <c r="G249" s="14">
        <v>12</v>
      </c>
      <c r="H249" s="11">
        <f>0.00007854*D249*D249</f>
        <v>9.6211500000000005E-2</v>
      </c>
      <c r="I249" s="11">
        <f>H249/1.6</f>
        <v>6.0132187500000003E-2</v>
      </c>
      <c r="J249" s="11">
        <f t="shared" si="3"/>
        <v>1.6400548245500692E-3</v>
      </c>
    </row>
    <row r="250" spans="1:10" x14ac:dyDescent="0.25">
      <c r="A250" s="31" t="s">
        <v>266</v>
      </c>
      <c r="B250" s="31" t="s">
        <v>267</v>
      </c>
      <c r="C250" s="32" t="s">
        <v>55</v>
      </c>
      <c r="D250" s="31">
        <v>38</v>
      </c>
      <c r="E250" s="31">
        <v>35</v>
      </c>
      <c r="F250" s="33">
        <v>78</v>
      </c>
      <c r="G250" s="14">
        <v>12</v>
      </c>
      <c r="H250" s="11">
        <f>0.00007854*D250*D250</f>
        <v>0.11341176</v>
      </c>
      <c r="I250" s="11">
        <f>H250/1.6</f>
        <v>7.0882349999999997E-2</v>
      </c>
      <c r="J250" s="11">
        <f t="shared" si="3"/>
        <v>1.9332564625716732E-3</v>
      </c>
    </row>
    <row r="251" spans="1:10" x14ac:dyDescent="0.25">
      <c r="A251" s="31" t="s">
        <v>245</v>
      </c>
      <c r="B251" s="31" t="s">
        <v>268</v>
      </c>
      <c r="C251" s="32" t="s">
        <v>269</v>
      </c>
      <c r="D251" s="31">
        <v>56</v>
      </c>
      <c r="E251" s="31">
        <v>35</v>
      </c>
      <c r="F251" s="33">
        <v>335</v>
      </c>
      <c r="G251" s="34">
        <v>14</v>
      </c>
      <c r="H251" s="11">
        <f>0.00007854*D251*D251</f>
        <v>0.24630144000000001</v>
      </c>
      <c r="I251" s="11">
        <f>H251/1.6</f>
        <v>0.1539384</v>
      </c>
      <c r="J251" s="11">
        <f t="shared" si="3"/>
        <v>4.1985403508481775E-3</v>
      </c>
    </row>
    <row r="252" spans="1:10" x14ac:dyDescent="0.25">
      <c r="A252" s="31" t="s">
        <v>245</v>
      </c>
      <c r="B252" s="31" t="s">
        <v>268</v>
      </c>
      <c r="C252" s="32" t="s">
        <v>269</v>
      </c>
      <c r="D252" s="31">
        <v>70</v>
      </c>
      <c r="E252" s="31">
        <v>33</v>
      </c>
      <c r="F252" s="33">
        <v>58</v>
      </c>
      <c r="G252" s="34">
        <v>15</v>
      </c>
      <c r="H252" s="11">
        <f>0.00007854*D252*D252</f>
        <v>0.38484600000000002</v>
      </c>
      <c r="I252" s="11">
        <f>H252/1.6</f>
        <v>0.24052875000000001</v>
      </c>
      <c r="J252" s="11">
        <f t="shared" si="3"/>
        <v>6.5602192982002769E-3</v>
      </c>
    </row>
    <row r="253" spans="1:10" x14ac:dyDescent="0.25">
      <c r="A253" s="31" t="s">
        <v>254</v>
      </c>
      <c r="B253" s="31" t="s">
        <v>270</v>
      </c>
      <c r="C253" s="32" t="s">
        <v>271</v>
      </c>
      <c r="D253" s="31">
        <v>65</v>
      </c>
      <c r="E253" s="31">
        <v>30</v>
      </c>
      <c r="F253" s="33">
        <v>337</v>
      </c>
      <c r="G253" s="34">
        <v>15</v>
      </c>
      <c r="H253" s="11">
        <f>0.00007854*D253*D253</f>
        <v>0.3318315</v>
      </c>
      <c r="I253" s="11">
        <f>H253/1.6</f>
        <v>0.20739468749999998</v>
      </c>
      <c r="J253" s="11">
        <f t="shared" si="3"/>
        <v>5.656515619366565E-3</v>
      </c>
    </row>
    <row r="254" spans="1:10" x14ac:dyDescent="0.25">
      <c r="A254" s="31" t="s">
        <v>254</v>
      </c>
      <c r="B254" s="31" t="s">
        <v>270</v>
      </c>
      <c r="C254" s="32" t="s">
        <v>272</v>
      </c>
      <c r="D254" s="31">
        <v>30</v>
      </c>
      <c r="E254" s="31">
        <v>15</v>
      </c>
      <c r="F254" s="33">
        <v>608</v>
      </c>
      <c r="G254" s="14">
        <v>10</v>
      </c>
      <c r="H254" s="11">
        <f>0.00007854*D254*D254</f>
        <v>7.0685999999999999E-2</v>
      </c>
      <c r="I254" s="11">
        <f>H254/1.6</f>
        <v>4.4178749999999996E-2</v>
      </c>
      <c r="J254" s="11">
        <f t="shared" si="3"/>
        <v>1.2049382384449487E-3</v>
      </c>
    </row>
    <row r="255" spans="1:10" x14ac:dyDescent="0.25">
      <c r="A255" s="31" t="s">
        <v>254</v>
      </c>
      <c r="B255" s="31" t="s">
        <v>270</v>
      </c>
      <c r="C255" s="32" t="s">
        <v>110</v>
      </c>
      <c r="D255" s="31">
        <v>11.5</v>
      </c>
      <c r="E255" s="31">
        <v>6</v>
      </c>
      <c r="F255" s="33">
        <v>13</v>
      </c>
      <c r="G255" s="14">
        <v>1</v>
      </c>
      <c r="H255" s="11">
        <f>0.00007854*D255*D255</f>
        <v>1.0386915E-2</v>
      </c>
      <c r="I255" s="11">
        <f>H255/1.6</f>
        <v>6.4918218749999996E-3</v>
      </c>
      <c r="J255" s="11">
        <f t="shared" si="3"/>
        <v>1.7705898003816053E-4</v>
      </c>
    </row>
    <row r="256" spans="1:10" x14ac:dyDescent="0.25">
      <c r="A256" s="31" t="s">
        <v>254</v>
      </c>
      <c r="B256" s="31" t="s">
        <v>270</v>
      </c>
      <c r="C256" s="32" t="s">
        <v>110</v>
      </c>
      <c r="D256" s="31">
        <v>14</v>
      </c>
      <c r="E256" s="31">
        <v>8</v>
      </c>
      <c r="F256" s="33">
        <v>401</v>
      </c>
      <c r="G256" s="14">
        <v>1</v>
      </c>
      <c r="H256" s="11">
        <f>0.00007854*D256*D256</f>
        <v>1.5393840000000001E-2</v>
      </c>
      <c r="I256" s="11">
        <f>H256/1.6</f>
        <v>9.6211500000000002E-3</v>
      </c>
      <c r="J256" s="11">
        <f t="shared" si="3"/>
        <v>2.6240877192801109E-4</v>
      </c>
    </row>
    <row r="257" spans="1:10" x14ac:dyDescent="0.25">
      <c r="A257" s="31" t="s">
        <v>254</v>
      </c>
      <c r="B257" s="31" t="s">
        <v>270</v>
      </c>
      <c r="C257" s="32" t="s">
        <v>110</v>
      </c>
      <c r="D257" s="31">
        <v>16</v>
      </c>
      <c r="E257" s="31">
        <v>6</v>
      </c>
      <c r="F257" s="33">
        <v>378</v>
      </c>
      <c r="G257" s="14">
        <v>2</v>
      </c>
      <c r="H257" s="11">
        <f>0.00007854*D257*D257</f>
        <v>2.0106240000000001E-2</v>
      </c>
      <c r="I257" s="11">
        <f>H257/1.6</f>
        <v>1.25664E-2</v>
      </c>
      <c r="J257" s="11">
        <f t="shared" si="3"/>
        <v>3.4273798782434101E-4</v>
      </c>
    </row>
    <row r="258" spans="1:10" x14ac:dyDescent="0.25">
      <c r="A258" s="31" t="s">
        <v>254</v>
      </c>
      <c r="B258" s="31" t="s">
        <v>270</v>
      </c>
      <c r="C258" s="32" t="s">
        <v>110</v>
      </c>
      <c r="D258" s="31">
        <v>17</v>
      </c>
      <c r="E258" s="31">
        <v>7</v>
      </c>
      <c r="F258" s="33">
        <v>14</v>
      </c>
      <c r="G258" s="14">
        <v>3</v>
      </c>
      <c r="H258" s="11">
        <f>0.00007854*D258*D258</f>
        <v>2.2698059999999999E-2</v>
      </c>
      <c r="I258" s="11">
        <f>H258/1.6</f>
        <v>1.4186287499999999E-2</v>
      </c>
      <c r="J258" s="11">
        <f t="shared" si="3"/>
        <v>3.8691905656732239E-4</v>
      </c>
    </row>
    <row r="259" spans="1:10" x14ac:dyDescent="0.25">
      <c r="A259" s="31" t="s">
        <v>254</v>
      </c>
      <c r="B259" s="31" t="s">
        <v>270</v>
      </c>
      <c r="C259" s="32" t="s">
        <v>110</v>
      </c>
      <c r="D259" s="31">
        <v>17</v>
      </c>
      <c r="E259" s="31">
        <v>9</v>
      </c>
      <c r="F259" s="33">
        <v>402</v>
      </c>
      <c r="G259" s="14">
        <v>3</v>
      </c>
      <c r="H259" s="11">
        <f>0.00007854*D259*D259</f>
        <v>2.2698059999999999E-2</v>
      </c>
      <c r="I259" s="11">
        <f>H259/1.6</f>
        <v>1.4186287499999999E-2</v>
      </c>
      <c r="J259" s="11">
        <f t="shared" ref="J259:J322" si="4">I259/36.6647423</f>
        <v>3.8691905656732239E-4</v>
      </c>
    </row>
    <row r="260" spans="1:10" x14ac:dyDescent="0.25">
      <c r="A260" s="31" t="s">
        <v>254</v>
      </c>
      <c r="B260" s="31" t="s">
        <v>270</v>
      </c>
      <c r="C260" s="32" t="s">
        <v>110</v>
      </c>
      <c r="D260" s="31">
        <v>17</v>
      </c>
      <c r="E260" s="31">
        <v>8</v>
      </c>
      <c r="F260" s="33">
        <v>467</v>
      </c>
      <c r="G260" s="14">
        <v>3</v>
      </c>
      <c r="H260" s="11">
        <f>0.00007854*D260*D260</f>
        <v>2.2698059999999999E-2</v>
      </c>
      <c r="I260" s="11">
        <f>H260/1.6</f>
        <v>1.4186287499999999E-2</v>
      </c>
      <c r="J260" s="11">
        <f t="shared" si="4"/>
        <v>3.8691905656732239E-4</v>
      </c>
    </row>
    <row r="261" spans="1:10" x14ac:dyDescent="0.25">
      <c r="A261" s="31" t="s">
        <v>254</v>
      </c>
      <c r="B261" s="31" t="s">
        <v>270</v>
      </c>
      <c r="C261" s="32" t="s">
        <v>110</v>
      </c>
      <c r="D261" s="31">
        <v>20</v>
      </c>
      <c r="E261" s="31">
        <v>9</v>
      </c>
      <c r="F261" s="33">
        <v>377</v>
      </c>
      <c r="G261" s="14">
        <v>5</v>
      </c>
      <c r="H261" s="11">
        <f>0.00007854*D261*D261</f>
        <v>3.1415999999999999E-2</v>
      </c>
      <c r="I261" s="11">
        <f>H261/1.6</f>
        <v>1.9635E-2</v>
      </c>
      <c r="J261" s="11">
        <f t="shared" si="4"/>
        <v>5.3552810597553278E-4</v>
      </c>
    </row>
    <row r="262" spans="1:10" x14ac:dyDescent="0.25">
      <c r="A262" s="31" t="s">
        <v>254</v>
      </c>
      <c r="B262" s="31" t="s">
        <v>270</v>
      </c>
      <c r="C262" s="32" t="s">
        <v>110</v>
      </c>
      <c r="D262" s="31">
        <v>22</v>
      </c>
      <c r="E262" s="31">
        <v>6</v>
      </c>
      <c r="F262" s="33">
        <v>433</v>
      </c>
      <c r="G262" s="14">
        <v>6</v>
      </c>
      <c r="H262" s="11">
        <f>0.00007854*D262*D262</f>
        <v>3.8013360000000003E-2</v>
      </c>
      <c r="I262" s="11">
        <f>H262/1.6</f>
        <v>2.3758350000000001E-2</v>
      </c>
      <c r="J262" s="11">
        <f t="shared" si="4"/>
        <v>6.4798900823039474E-4</v>
      </c>
    </row>
    <row r="263" spans="1:10" x14ac:dyDescent="0.25">
      <c r="A263" s="31" t="s">
        <v>189</v>
      </c>
      <c r="B263" s="31" t="s">
        <v>273</v>
      </c>
      <c r="C263" s="32" t="s">
        <v>15</v>
      </c>
      <c r="D263" s="31">
        <v>26</v>
      </c>
      <c r="E263" s="31">
        <v>15</v>
      </c>
      <c r="F263" s="33">
        <v>457</v>
      </c>
      <c r="G263" s="14">
        <v>8</v>
      </c>
      <c r="H263" s="11">
        <f>0.00007854*D263*D263</f>
        <v>5.3093040000000008E-2</v>
      </c>
      <c r="I263" s="11">
        <f>H263/1.6</f>
        <v>3.3183150000000002E-2</v>
      </c>
      <c r="J263" s="11">
        <f t="shared" si="4"/>
        <v>9.0504249909865043E-4</v>
      </c>
    </row>
    <row r="264" spans="1:10" x14ac:dyDescent="0.25">
      <c r="A264" s="31" t="s">
        <v>189</v>
      </c>
      <c r="B264" s="39" t="s">
        <v>273</v>
      </c>
      <c r="C264" s="32" t="s">
        <v>15</v>
      </c>
      <c r="D264" s="31">
        <v>70</v>
      </c>
      <c r="E264" s="31">
        <v>25</v>
      </c>
      <c r="F264" s="33">
        <v>360</v>
      </c>
      <c r="G264" s="34">
        <v>15</v>
      </c>
      <c r="H264" s="11">
        <f>0.00007854*D264*D264</f>
        <v>0.38484600000000002</v>
      </c>
      <c r="I264" s="11">
        <f>H264/1.6</f>
        <v>0.24052875000000001</v>
      </c>
      <c r="J264" s="11">
        <f t="shared" si="4"/>
        <v>6.5602192982002769E-3</v>
      </c>
    </row>
    <row r="265" spans="1:10" x14ac:dyDescent="0.25">
      <c r="A265" s="31" t="s">
        <v>274</v>
      </c>
      <c r="B265" s="31" t="s">
        <v>275</v>
      </c>
      <c r="C265" s="32" t="s">
        <v>276</v>
      </c>
      <c r="D265" s="31">
        <v>26</v>
      </c>
      <c r="E265" s="31">
        <v>12</v>
      </c>
      <c r="F265" s="33">
        <v>152</v>
      </c>
      <c r="G265" s="14">
        <v>7</v>
      </c>
      <c r="H265" s="11">
        <f>0.00007854*D265*D265</f>
        <v>5.3093040000000008E-2</v>
      </c>
      <c r="I265" s="11">
        <f>H265/1.6</f>
        <v>3.3183150000000002E-2</v>
      </c>
      <c r="J265" s="11">
        <f t="shared" si="4"/>
        <v>9.0504249909865043E-4</v>
      </c>
    </row>
    <row r="266" spans="1:10" x14ac:dyDescent="0.25">
      <c r="A266" s="31" t="s">
        <v>274</v>
      </c>
      <c r="B266" s="31" t="s">
        <v>275</v>
      </c>
      <c r="C266" s="32" t="s">
        <v>33</v>
      </c>
      <c r="D266" s="31">
        <v>10</v>
      </c>
      <c r="E266" s="31">
        <v>8</v>
      </c>
      <c r="F266" s="33">
        <v>408</v>
      </c>
      <c r="G266" s="14">
        <v>1</v>
      </c>
      <c r="H266" s="11">
        <f>0.00007854*D266*D266</f>
        <v>7.8539999999999999E-3</v>
      </c>
      <c r="I266" s="11">
        <f>H266/1.6</f>
        <v>4.9087499999999999E-3</v>
      </c>
      <c r="J266" s="11">
        <f t="shared" si="4"/>
        <v>1.3388202649388319E-4</v>
      </c>
    </row>
    <row r="267" spans="1:10" x14ac:dyDescent="0.25">
      <c r="A267" s="31" t="s">
        <v>274</v>
      </c>
      <c r="B267" s="31" t="s">
        <v>275</v>
      </c>
      <c r="C267" s="32" t="s">
        <v>33</v>
      </c>
      <c r="D267" s="31">
        <v>13</v>
      </c>
      <c r="E267" s="31">
        <v>9</v>
      </c>
      <c r="F267" s="33">
        <v>445</v>
      </c>
      <c r="G267" s="14">
        <v>1</v>
      </c>
      <c r="H267" s="11">
        <f>0.00007854*D267*D267</f>
        <v>1.3273260000000002E-2</v>
      </c>
      <c r="I267" s="11">
        <f>H267/1.6</f>
        <v>8.2957875000000004E-3</v>
      </c>
      <c r="J267" s="11">
        <f t="shared" si="4"/>
        <v>2.2626062477466261E-4</v>
      </c>
    </row>
    <row r="268" spans="1:10" x14ac:dyDescent="0.25">
      <c r="A268" s="31" t="s">
        <v>274</v>
      </c>
      <c r="B268" s="31" t="s">
        <v>275</v>
      </c>
      <c r="C268" s="32" t="s">
        <v>33</v>
      </c>
      <c r="D268" s="31">
        <v>14</v>
      </c>
      <c r="E268" s="31">
        <v>6</v>
      </c>
      <c r="F268" s="33">
        <v>482</v>
      </c>
      <c r="G268" s="14">
        <v>1</v>
      </c>
      <c r="H268" s="11">
        <f>0.00007854*D268*D268</f>
        <v>1.5393840000000001E-2</v>
      </c>
      <c r="I268" s="11">
        <f>H268/1.6</f>
        <v>9.6211500000000002E-3</v>
      </c>
      <c r="J268" s="11">
        <f t="shared" si="4"/>
        <v>2.6240877192801109E-4</v>
      </c>
    </row>
    <row r="269" spans="1:10" x14ac:dyDescent="0.25">
      <c r="A269" s="31" t="s">
        <v>274</v>
      </c>
      <c r="B269" s="31" t="s">
        <v>275</v>
      </c>
      <c r="C269" s="32" t="s">
        <v>33</v>
      </c>
      <c r="D269" s="31">
        <v>15</v>
      </c>
      <c r="E269" s="31">
        <v>10</v>
      </c>
      <c r="F269" s="33">
        <v>407</v>
      </c>
      <c r="G269" s="14">
        <v>2</v>
      </c>
      <c r="H269" s="11">
        <f>0.00007854*D269*D269</f>
        <v>1.76715E-2</v>
      </c>
      <c r="I269" s="11">
        <f>H269/1.6</f>
        <v>1.1044687499999999E-2</v>
      </c>
      <c r="J269" s="11">
        <f t="shared" si="4"/>
        <v>3.0123455961123717E-4</v>
      </c>
    </row>
    <row r="270" spans="1:10" x14ac:dyDescent="0.25">
      <c r="A270" s="31" t="s">
        <v>274</v>
      </c>
      <c r="B270" s="31" t="s">
        <v>275</v>
      </c>
      <c r="C270" s="32" t="s">
        <v>33</v>
      </c>
      <c r="D270" s="31">
        <v>16</v>
      </c>
      <c r="E270" s="31">
        <v>12</v>
      </c>
      <c r="F270" s="33">
        <v>28</v>
      </c>
      <c r="G270" s="14">
        <v>2</v>
      </c>
      <c r="H270" s="11">
        <f>0.00007854*D270*D270</f>
        <v>2.0106240000000001E-2</v>
      </c>
      <c r="I270" s="11">
        <f>H270/1.6</f>
        <v>1.25664E-2</v>
      </c>
      <c r="J270" s="11">
        <f t="shared" si="4"/>
        <v>3.4273798782434101E-4</v>
      </c>
    </row>
    <row r="271" spans="1:10" x14ac:dyDescent="0.25">
      <c r="A271" s="31" t="s">
        <v>274</v>
      </c>
      <c r="B271" s="31" t="s">
        <v>275</v>
      </c>
      <c r="C271" s="32" t="s">
        <v>33</v>
      </c>
      <c r="D271" s="31">
        <v>16</v>
      </c>
      <c r="E271" s="31">
        <v>10</v>
      </c>
      <c r="F271" s="33">
        <v>352</v>
      </c>
      <c r="G271" s="14">
        <v>2</v>
      </c>
      <c r="H271" s="11">
        <f>0.00007854*D271*D271</f>
        <v>2.0106240000000001E-2</v>
      </c>
      <c r="I271" s="11">
        <f>H271/1.6</f>
        <v>1.25664E-2</v>
      </c>
      <c r="J271" s="11">
        <f t="shared" si="4"/>
        <v>3.4273798782434101E-4</v>
      </c>
    </row>
    <row r="272" spans="1:10" x14ac:dyDescent="0.25">
      <c r="A272" s="31" t="s">
        <v>274</v>
      </c>
      <c r="B272" s="31" t="s">
        <v>275</v>
      </c>
      <c r="C272" s="32" t="s">
        <v>33</v>
      </c>
      <c r="D272" s="31">
        <v>20</v>
      </c>
      <c r="E272" s="31">
        <v>15</v>
      </c>
      <c r="F272" s="33">
        <v>545</v>
      </c>
      <c r="G272" s="14">
        <v>5</v>
      </c>
      <c r="H272" s="11">
        <f>0.00007854*D272*D272</f>
        <v>3.1415999999999999E-2</v>
      </c>
      <c r="I272" s="11">
        <f>H272/1.6</f>
        <v>1.9635E-2</v>
      </c>
      <c r="J272" s="11">
        <f t="shared" si="4"/>
        <v>5.3552810597553278E-4</v>
      </c>
    </row>
    <row r="273" spans="1:10" x14ac:dyDescent="0.25">
      <c r="A273" s="31" t="s">
        <v>274</v>
      </c>
      <c r="B273" s="31" t="s">
        <v>275</v>
      </c>
      <c r="C273" s="32" t="s">
        <v>33</v>
      </c>
      <c r="D273" s="31">
        <v>20</v>
      </c>
      <c r="E273" s="31">
        <v>15</v>
      </c>
      <c r="F273" s="33">
        <v>481</v>
      </c>
      <c r="G273" s="34">
        <v>4</v>
      </c>
      <c r="H273" s="11">
        <f>0.00007854*D273*D273</f>
        <v>3.1415999999999999E-2</v>
      </c>
      <c r="I273" s="11">
        <f>H273/1.6</f>
        <v>1.9635E-2</v>
      </c>
      <c r="J273" s="11">
        <f t="shared" si="4"/>
        <v>5.3552810597553278E-4</v>
      </c>
    </row>
    <row r="274" spans="1:10" x14ac:dyDescent="0.25">
      <c r="A274" s="31" t="s">
        <v>274</v>
      </c>
      <c r="B274" s="31" t="s">
        <v>275</v>
      </c>
      <c r="C274" s="32" t="s">
        <v>33</v>
      </c>
      <c r="D274" s="31">
        <v>22</v>
      </c>
      <c r="E274" s="31">
        <v>14</v>
      </c>
      <c r="F274" s="33">
        <v>510</v>
      </c>
      <c r="G274" s="14">
        <v>5</v>
      </c>
      <c r="H274" s="11">
        <f>0.00007854*D274*D274</f>
        <v>3.8013360000000003E-2</v>
      </c>
      <c r="I274" s="11">
        <f>H274/1.6</f>
        <v>2.3758350000000001E-2</v>
      </c>
      <c r="J274" s="11">
        <f t="shared" si="4"/>
        <v>6.4798900823039474E-4</v>
      </c>
    </row>
    <row r="275" spans="1:10" x14ac:dyDescent="0.25">
      <c r="A275" s="31" t="s">
        <v>274</v>
      </c>
      <c r="B275" s="31" t="s">
        <v>275</v>
      </c>
      <c r="C275" s="32" t="s">
        <v>33</v>
      </c>
      <c r="D275" s="31">
        <v>22</v>
      </c>
      <c r="E275" s="31">
        <v>14</v>
      </c>
      <c r="F275" s="33">
        <v>512</v>
      </c>
      <c r="G275" s="14">
        <v>5</v>
      </c>
      <c r="H275" s="11">
        <f>0.00007854*D275*D275</f>
        <v>3.8013360000000003E-2</v>
      </c>
      <c r="I275" s="11">
        <f>H275/1.6</f>
        <v>2.3758350000000001E-2</v>
      </c>
      <c r="J275" s="11">
        <f t="shared" si="4"/>
        <v>6.4798900823039474E-4</v>
      </c>
    </row>
    <row r="276" spans="1:10" x14ac:dyDescent="0.25">
      <c r="A276" s="31" t="s">
        <v>274</v>
      </c>
      <c r="B276" s="31" t="s">
        <v>275</v>
      </c>
      <c r="C276" s="32" t="s">
        <v>33</v>
      </c>
      <c r="D276" s="31">
        <v>25</v>
      </c>
      <c r="E276" s="31">
        <v>20</v>
      </c>
      <c r="F276" s="33">
        <v>503</v>
      </c>
      <c r="G276" s="14">
        <v>7</v>
      </c>
      <c r="H276" s="11">
        <f>0.00007854*D276*D276</f>
        <v>4.9087499999999999E-2</v>
      </c>
      <c r="I276" s="11">
        <f>H276/1.6</f>
        <v>3.0679687499999997E-2</v>
      </c>
      <c r="J276" s="11">
        <f t="shared" si="4"/>
        <v>8.3676266558676984E-4</v>
      </c>
    </row>
    <row r="277" spans="1:10" x14ac:dyDescent="0.25">
      <c r="A277" s="31" t="s">
        <v>274</v>
      </c>
      <c r="B277" s="31" t="s">
        <v>275</v>
      </c>
      <c r="C277" s="32" t="s">
        <v>33</v>
      </c>
      <c r="D277" s="31">
        <v>28</v>
      </c>
      <c r="E277" s="31">
        <v>16</v>
      </c>
      <c r="F277" s="33">
        <v>574</v>
      </c>
      <c r="G277" s="14">
        <v>9</v>
      </c>
      <c r="H277" s="11">
        <f>0.00007854*D277*D277</f>
        <v>6.1575360000000003E-2</v>
      </c>
      <c r="I277" s="11">
        <f>H277/1.6</f>
        <v>3.8484600000000001E-2</v>
      </c>
      <c r="J277" s="11">
        <f t="shared" si="4"/>
        <v>1.0496350877120444E-3</v>
      </c>
    </row>
    <row r="278" spans="1:10" x14ac:dyDescent="0.25">
      <c r="A278" s="31" t="s">
        <v>274</v>
      </c>
      <c r="B278" s="31" t="s">
        <v>275</v>
      </c>
      <c r="C278" s="32" t="s">
        <v>33</v>
      </c>
      <c r="D278" s="31">
        <v>30</v>
      </c>
      <c r="E278" s="31">
        <v>15</v>
      </c>
      <c r="F278" s="33">
        <v>383</v>
      </c>
      <c r="G278" s="14">
        <v>10</v>
      </c>
      <c r="H278" s="11">
        <f>0.00007854*D278*D278</f>
        <v>7.0685999999999999E-2</v>
      </c>
      <c r="I278" s="11">
        <f>H278/1.6</f>
        <v>4.4178749999999996E-2</v>
      </c>
      <c r="J278" s="11">
        <f t="shared" si="4"/>
        <v>1.2049382384449487E-3</v>
      </c>
    </row>
    <row r="279" spans="1:10" x14ac:dyDescent="0.25">
      <c r="A279" s="31" t="s">
        <v>274</v>
      </c>
      <c r="B279" s="31" t="s">
        <v>275</v>
      </c>
      <c r="C279" s="32" t="s">
        <v>33</v>
      </c>
      <c r="D279" s="31">
        <v>34</v>
      </c>
      <c r="E279" s="31">
        <v>15</v>
      </c>
      <c r="F279" s="33">
        <v>384</v>
      </c>
      <c r="G279" s="14">
        <v>11</v>
      </c>
      <c r="H279" s="11">
        <f>0.00007854*D279*D279</f>
        <v>9.0792239999999996E-2</v>
      </c>
      <c r="I279" s="11">
        <f>H279/1.6</f>
        <v>5.6745149999999994E-2</v>
      </c>
      <c r="J279" s="11">
        <f t="shared" si="4"/>
        <v>1.5476762262692895E-3</v>
      </c>
    </row>
    <row r="280" spans="1:10" x14ac:dyDescent="0.25">
      <c r="A280" s="31" t="s">
        <v>274</v>
      </c>
      <c r="B280" s="31" t="s">
        <v>275</v>
      </c>
      <c r="C280" s="32" t="s">
        <v>33</v>
      </c>
      <c r="D280" s="31">
        <v>40</v>
      </c>
      <c r="E280" s="31">
        <v>22</v>
      </c>
      <c r="F280" s="33">
        <v>621</v>
      </c>
      <c r="G280" s="14">
        <v>12</v>
      </c>
      <c r="H280" s="11">
        <f>0.00007854*D280*D280</f>
        <v>0.125664</v>
      </c>
      <c r="I280" s="11">
        <f>H280/1.6</f>
        <v>7.8539999999999999E-2</v>
      </c>
      <c r="J280" s="11">
        <f t="shared" si="4"/>
        <v>2.1421124239021311E-3</v>
      </c>
    </row>
    <row r="281" spans="1:10" x14ac:dyDescent="0.25">
      <c r="A281" s="31" t="s">
        <v>274</v>
      </c>
      <c r="B281" s="31" t="s">
        <v>275</v>
      </c>
      <c r="C281" s="32" t="s">
        <v>277</v>
      </c>
      <c r="D281" s="31">
        <v>11</v>
      </c>
      <c r="E281" s="31">
        <v>9</v>
      </c>
      <c r="F281" s="33">
        <v>201</v>
      </c>
      <c r="G281" s="14">
        <v>1</v>
      </c>
      <c r="H281" s="11">
        <f>0.00007854*D281*D281</f>
        <v>9.5033400000000007E-3</v>
      </c>
      <c r="I281" s="11">
        <f>H281/1.6</f>
        <v>5.9395875000000002E-3</v>
      </c>
      <c r="J281" s="11">
        <f t="shared" si="4"/>
        <v>1.6199725205759868E-4</v>
      </c>
    </row>
    <row r="282" spans="1:10" x14ac:dyDescent="0.25">
      <c r="A282" s="31" t="s">
        <v>274</v>
      </c>
      <c r="B282" s="31" t="s">
        <v>275</v>
      </c>
      <c r="C282" s="32" t="s">
        <v>277</v>
      </c>
      <c r="D282" s="31">
        <v>18</v>
      </c>
      <c r="E282" s="31">
        <v>10</v>
      </c>
      <c r="F282" s="33">
        <v>246</v>
      </c>
      <c r="G282" s="14">
        <v>3</v>
      </c>
      <c r="H282" s="11">
        <f>0.00007854*D282*D282</f>
        <v>2.5446960000000001E-2</v>
      </c>
      <c r="I282" s="11">
        <f>H282/1.6</f>
        <v>1.5904350000000001E-2</v>
      </c>
      <c r="J282" s="11">
        <f t="shared" si="4"/>
        <v>4.3377776584018157E-4</v>
      </c>
    </row>
    <row r="283" spans="1:10" x14ac:dyDescent="0.25">
      <c r="A283" s="31" t="s">
        <v>274</v>
      </c>
      <c r="B283" s="31" t="s">
        <v>275</v>
      </c>
      <c r="C283" s="32" t="s">
        <v>278</v>
      </c>
      <c r="D283" s="31">
        <v>18</v>
      </c>
      <c r="E283" s="31">
        <v>10</v>
      </c>
      <c r="F283" s="33">
        <v>597</v>
      </c>
      <c r="G283" s="14">
        <v>3</v>
      </c>
      <c r="H283" s="11">
        <f>0.00007854*D283*D283</f>
        <v>2.5446960000000001E-2</v>
      </c>
      <c r="I283" s="11">
        <f>H283/1.6</f>
        <v>1.5904350000000001E-2</v>
      </c>
      <c r="J283" s="11">
        <f t="shared" si="4"/>
        <v>4.3377776584018157E-4</v>
      </c>
    </row>
    <row r="284" spans="1:10" x14ac:dyDescent="0.25">
      <c r="A284" s="31" t="s">
        <v>274</v>
      </c>
      <c r="B284" s="31" t="s">
        <v>275</v>
      </c>
      <c r="C284" s="32" t="s">
        <v>278</v>
      </c>
      <c r="D284" s="31">
        <v>37</v>
      </c>
      <c r="E284" s="31">
        <v>18</v>
      </c>
      <c r="F284" s="33">
        <v>596</v>
      </c>
      <c r="G284" s="14">
        <v>12</v>
      </c>
      <c r="H284" s="11">
        <f>0.00007854*D284*D284</f>
        <v>0.10752126000000001</v>
      </c>
      <c r="I284" s="11">
        <f>H284/1.6</f>
        <v>6.7200787499999998E-2</v>
      </c>
      <c r="J284" s="11">
        <f t="shared" si="4"/>
        <v>1.8328449427012609E-3</v>
      </c>
    </row>
    <row r="285" spans="1:10" x14ac:dyDescent="0.25">
      <c r="A285" s="31" t="s">
        <v>279</v>
      </c>
      <c r="B285" s="31" t="s">
        <v>280</v>
      </c>
      <c r="C285" s="32" t="s">
        <v>281</v>
      </c>
      <c r="D285" s="31">
        <v>25</v>
      </c>
      <c r="E285" s="31">
        <v>14</v>
      </c>
      <c r="F285" s="33">
        <v>579</v>
      </c>
      <c r="G285" s="14">
        <v>7</v>
      </c>
      <c r="H285" s="11">
        <f>0.00007854*D285*D285</f>
        <v>4.9087499999999999E-2</v>
      </c>
      <c r="I285" s="11">
        <f>H285/1.6</f>
        <v>3.0679687499999997E-2</v>
      </c>
      <c r="J285" s="11">
        <f t="shared" si="4"/>
        <v>8.3676266558676984E-4</v>
      </c>
    </row>
    <row r="286" spans="1:10" x14ac:dyDescent="0.25">
      <c r="A286" s="31" t="s">
        <v>282</v>
      </c>
      <c r="B286" s="31" t="s">
        <v>283</v>
      </c>
      <c r="C286" s="32" t="s">
        <v>284</v>
      </c>
      <c r="D286" s="31">
        <v>40</v>
      </c>
      <c r="E286" s="31">
        <v>20</v>
      </c>
      <c r="F286" s="33">
        <v>175</v>
      </c>
      <c r="G286" s="34">
        <v>13</v>
      </c>
      <c r="H286" s="11">
        <f>0.00007854*D286*D286</f>
        <v>0.125664</v>
      </c>
      <c r="I286" s="11">
        <f>H286/1.6</f>
        <v>7.8539999999999999E-2</v>
      </c>
      <c r="J286" s="11">
        <f t="shared" si="4"/>
        <v>2.1421124239021311E-3</v>
      </c>
    </row>
    <row r="287" spans="1:10" x14ac:dyDescent="0.25">
      <c r="A287" s="31" t="s">
        <v>64</v>
      </c>
      <c r="B287" s="31" t="s">
        <v>64</v>
      </c>
      <c r="C287" s="32" t="s">
        <v>64</v>
      </c>
      <c r="D287" s="31">
        <v>10</v>
      </c>
      <c r="E287" s="31">
        <v>5</v>
      </c>
      <c r="F287" s="33">
        <v>47</v>
      </c>
      <c r="G287" s="14">
        <v>1</v>
      </c>
      <c r="H287" s="11">
        <f>0.00007854*D287*D287</f>
        <v>7.8539999999999999E-3</v>
      </c>
      <c r="I287" s="11">
        <f>H287/1.6</f>
        <v>4.9087499999999999E-3</v>
      </c>
      <c r="J287" s="11">
        <f t="shared" si="4"/>
        <v>1.3388202649388319E-4</v>
      </c>
    </row>
    <row r="288" spans="1:10" x14ac:dyDescent="0.25">
      <c r="A288" s="31" t="s">
        <v>64</v>
      </c>
      <c r="B288" s="31" t="s">
        <v>64</v>
      </c>
      <c r="C288" s="32" t="s">
        <v>64</v>
      </c>
      <c r="D288" s="31">
        <v>10</v>
      </c>
      <c r="E288" s="31">
        <v>5</v>
      </c>
      <c r="F288" s="33">
        <v>104</v>
      </c>
      <c r="G288" s="14">
        <v>1</v>
      </c>
      <c r="H288" s="11">
        <f>0.00007854*D288*D288</f>
        <v>7.8539999999999999E-3</v>
      </c>
      <c r="I288" s="11">
        <f>H288/1.6</f>
        <v>4.9087499999999999E-3</v>
      </c>
      <c r="J288" s="11">
        <f t="shared" si="4"/>
        <v>1.3388202649388319E-4</v>
      </c>
    </row>
    <row r="289" spans="1:10" x14ac:dyDescent="0.25">
      <c r="A289" s="31" t="s">
        <v>64</v>
      </c>
      <c r="B289" s="31" t="s">
        <v>64</v>
      </c>
      <c r="C289" s="32" t="s">
        <v>64</v>
      </c>
      <c r="D289" s="31">
        <v>10</v>
      </c>
      <c r="E289" s="31">
        <v>5</v>
      </c>
      <c r="F289" s="33">
        <v>160</v>
      </c>
      <c r="G289" s="14">
        <v>1</v>
      </c>
      <c r="H289" s="11">
        <f>0.00007854*D289*D289</f>
        <v>7.8539999999999999E-3</v>
      </c>
      <c r="I289" s="11">
        <f>H289/1.6</f>
        <v>4.9087499999999999E-3</v>
      </c>
      <c r="J289" s="11">
        <f t="shared" si="4"/>
        <v>1.3388202649388319E-4</v>
      </c>
    </row>
    <row r="290" spans="1:10" x14ac:dyDescent="0.25">
      <c r="A290" s="31" t="s">
        <v>64</v>
      </c>
      <c r="B290" s="31" t="s">
        <v>64</v>
      </c>
      <c r="C290" s="32" t="s">
        <v>64</v>
      </c>
      <c r="D290" s="31">
        <v>12</v>
      </c>
      <c r="E290" s="31">
        <v>9</v>
      </c>
      <c r="F290" s="33">
        <v>103</v>
      </c>
      <c r="G290" s="14">
        <v>1</v>
      </c>
      <c r="H290" s="11">
        <f>0.00007854*D290*D290</f>
        <v>1.1309760000000002E-2</v>
      </c>
      <c r="I290" s="11">
        <f>H290/1.6</f>
        <v>7.0686000000000013E-3</v>
      </c>
      <c r="J290" s="11">
        <f t="shared" si="4"/>
        <v>1.9279011815119185E-4</v>
      </c>
    </row>
    <row r="291" spans="1:10" x14ac:dyDescent="0.25">
      <c r="A291" s="31" t="s">
        <v>64</v>
      </c>
      <c r="B291" s="31" t="s">
        <v>64</v>
      </c>
      <c r="C291" s="32" t="s">
        <v>64</v>
      </c>
      <c r="D291" s="31">
        <v>14</v>
      </c>
      <c r="E291" s="31">
        <v>9</v>
      </c>
      <c r="F291" s="33">
        <v>156</v>
      </c>
      <c r="G291" s="14">
        <v>1</v>
      </c>
      <c r="H291" s="11">
        <f>0.00007854*D291*D291</f>
        <v>1.5393840000000001E-2</v>
      </c>
      <c r="I291" s="11">
        <f>H291/1.6</f>
        <v>9.6211500000000002E-3</v>
      </c>
      <c r="J291" s="11">
        <f t="shared" si="4"/>
        <v>2.6240877192801109E-4</v>
      </c>
    </row>
    <row r="292" spans="1:10" x14ac:dyDescent="0.25">
      <c r="A292" s="31" t="s">
        <v>64</v>
      </c>
      <c r="B292" s="31" t="s">
        <v>64</v>
      </c>
      <c r="C292" s="32" t="s">
        <v>64</v>
      </c>
      <c r="D292" s="31">
        <v>14</v>
      </c>
      <c r="E292" s="31">
        <v>8</v>
      </c>
      <c r="F292" s="33">
        <v>159</v>
      </c>
      <c r="G292" s="14">
        <v>1</v>
      </c>
      <c r="H292" s="11">
        <f>0.00007854*D292*D292</f>
        <v>1.5393840000000001E-2</v>
      </c>
      <c r="I292" s="11">
        <f>H292/1.6</f>
        <v>9.6211500000000002E-3</v>
      </c>
      <c r="J292" s="11">
        <f t="shared" si="4"/>
        <v>2.6240877192801109E-4</v>
      </c>
    </row>
    <row r="293" spans="1:10" x14ac:dyDescent="0.25">
      <c r="A293" s="31" t="s">
        <v>64</v>
      </c>
      <c r="B293" s="31" t="s">
        <v>64</v>
      </c>
      <c r="C293" s="32" t="s">
        <v>64</v>
      </c>
      <c r="D293" s="31">
        <v>15</v>
      </c>
      <c r="E293" s="31">
        <v>9</v>
      </c>
      <c r="F293" s="33">
        <v>577</v>
      </c>
      <c r="G293" s="14">
        <v>2</v>
      </c>
      <c r="H293" s="11">
        <f>0.00007854*D293*D293</f>
        <v>1.76715E-2</v>
      </c>
      <c r="I293" s="11">
        <f>H293/1.6</f>
        <v>1.1044687499999999E-2</v>
      </c>
      <c r="J293" s="11">
        <f t="shared" si="4"/>
        <v>3.0123455961123717E-4</v>
      </c>
    </row>
    <row r="294" spans="1:10" x14ac:dyDescent="0.25">
      <c r="A294" s="31" t="s">
        <v>64</v>
      </c>
      <c r="B294" s="31" t="s">
        <v>64</v>
      </c>
      <c r="C294" s="32" t="s">
        <v>64</v>
      </c>
      <c r="D294" s="31">
        <v>16</v>
      </c>
      <c r="E294" s="31">
        <v>6</v>
      </c>
      <c r="F294" s="33">
        <v>161</v>
      </c>
      <c r="G294" s="14">
        <v>2</v>
      </c>
      <c r="H294" s="11">
        <f>0.00007854*D294*D294</f>
        <v>2.0106240000000001E-2</v>
      </c>
      <c r="I294" s="11">
        <f>H294/1.6</f>
        <v>1.25664E-2</v>
      </c>
      <c r="J294" s="11">
        <f t="shared" si="4"/>
        <v>3.4273798782434101E-4</v>
      </c>
    </row>
    <row r="295" spans="1:10" x14ac:dyDescent="0.25">
      <c r="A295" s="31" t="s">
        <v>64</v>
      </c>
      <c r="B295" s="31" t="s">
        <v>64</v>
      </c>
      <c r="C295" s="32" t="s">
        <v>64</v>
      </c>
      <c r="D295" s="31">
        <v>16</v>
      </c>
      <c r="E295" s="31">
        <v>15</v>
      </c>
      <c r="F295" s="33">
        <v>196</v>
      </c>
      <c r="G295" s="14">
        <v>2</v>
      </c>
      <c r="H295" s="11">
        <f>0.00007854*D295*D295</f>
        <v>2.0106240000000001E-2</v>
      </c>
      <c r="I295" s="11">
        <f>H295/1.6</f>
        <v>1.25664E-2</v>
      </c>
      <c r="J295" s="11">
        <f t="shared" si="4"/>
        <v>3.4273798782434101E-4</v>
      </c>
    </row>
    <row r="296" spans="1:10" x14ac:dyDescent="0.25">
      <c r="A296" s="31" t="s">
        <v>64</v>
      </c>
      <c r="B296" s="31" t="s">
        <v>64</v>
      </c>
      <c r="C296" s="32" t="s">
        <v>64</v>
      </c>
      <c r="D296" s="31">
        <v>16</v>
      </c>
      <c r="E296" s="31">
        <v>16</v>
      </c>
      <c r="F296" s="33">
        <v>518</v>
      </c>
      <c r="G296" s="14">
        <v>2</v>
      </c>
      <c r="H296" s="11">
        <f>0.00007854*D296*D296</f>
        <v>2.0106240000000001E-2</v>
      </c>
      <c r="I296" s="11">
        <f>H296/1.6</f>
        <v>1.25664E-2</v>
      </c>
      <c r="J296" s="11">
        <f t="shared" si="4"/>
        <v>3.4273798782434101E-4</v>
      </c>
    </row>
    <row r="297" spans="1:10" x14ac:dyDescent="0.25">
      <c r="A297" s="31" t="s">
        <v>64</v>
      </c>
      <c r="B297" s="31" t="s">
        <v>64</v>
      </c>
      <c r="C297" s="32" t="s">
        <v>64</v>
      </c>
      <c r="D297" s="31">
        <v>17</v>
      </c>
      <c r="E297" s="31">
        <v>16</v>
      </c>
      <c r="F297" s="33">
        <v>92</v>
      </c>
      <c r="G297" s="14">
        <v>3</v>
      </c>
      <c r="H297" s="11">
        <f>0.00007854*D297*D297</f>
        <v>2.2698059999999999E-2</v>
      </c>
      <c r="I297" s="11">
        <f>H297/1.6</f>
        <v>1.4186287499999999E-2</v>
      </c>
      <c r="J297" s="11">
        <f t="shared" si="4"/>
        <v>3.8691905656732239E-4</v>
      </c>
    </row>
    <row r="298" spans="1:10" x14ac:dyDescent="0.25">
      <c r="A298" s="31" t="s">
        <v>64</v>
      </c>
      <c r="B298" s="31" t="s">
        <v>64</v>
      </c>
      <c r="C298" s="32" t="s">
        <v>64</v>
      </c>
      <c r="D298" s="31">
        <v>17</v>
      </c>
      <c r="E298" s="31">
        <v>10</v>
      </c>
      <c r="F298" s="33">
        <v>356</v>
      </c>
      <c r="G298" s="14">
        <v>3</v>
      </c>
      <c r="H298" s="11">
        <f>0.00007854*D298*D298</f>
        <v>2.2698059999999999E-2</v>
      </c>
      <c r="I298" s="11">
        <f>H298/1.6</f>
        <v>1.4186287499999999E-2</v>
      </c>
      <c r="J298" s="11">
        <f t="shared" si="4"/>
        <v>3.8691905656732239E-4</v>
      </c>
    </row>
    <row r="299" spans="1:10" x14ac:dyDescent="0.25">
      <c r="A299" s="31" t="s">
        <v>64</v>
      </c>
      <c r="B299" s="31" t="s">
        <v>64</v>
      </c>
      <c r="C299" s="32" t="s">
        <v>64</v>
      </c>
      <c r="D299" s="31">
        <v>18</v>
      </c>
      <c r="E299" s="31">
        <v>15</v>
      </c>
      <c r="F299" s="33">
        <v>489</v>
      </c>
      <c r="G299" s="34">
        <v>4</v>
      </c>
      <c r="H299" s="11">
        <f>0.00007854*D299*D299</f>
        <v>2.5446960000000001E-2</v>
      </c>
      <c r="I299" s="11">
        <f>H299/1.6</f>
        <v>1.5904350000000001E-2</v>
      </c>
      <c r="J299" s="11">
        <f t="shared" si="4"/>
        <v>4.3377776584018157E-4</v>
      </c>
    </row>
    <row r="300" spans="1:10" x14ac:dyDescent="0.25">
      <c r="A300" s="31" t="s">
        <v>64</v>
      </c>
      <c r="B300" s="31" t="s">
        <v>64</v>
      </c>
      <c r="C300" s="32" t="s">
        <v>64</v>
      </c>
      <c r="D300" s="31">
        <v>18</v>
      </c>
      <c r="E300" s="31">
        <v>9</v>
      </c>
      <c r="F300" s="33">
        <v>502</v>
      </c>
      <c r="G300" s="34">
        <v>4</v>
      </c>
      <c r="H300" s="11">
        <f>0.00007854*D300*D300</f>
        <v>2.5446960000000001E-2</v>
      </c>
      <c r="I300" s="11">
        <f>H300/1.6</f>
        <v>1.5904350000000001E-2</v>
      </c>
      <c r="J300" s="11">
        <f t="shared" si="4"/>
        <v>4.3377776584018157E-4</v>
      </c>
    </row>
    <row r="301" spans="1:10" x14ac:dyDescent="0.25">
      <c r="A301" s="31" t="s">
        <v>64</v>
      </c>
      <c r="B301" s="31" t="s">
        <v>64</v>
      </c>
      <c r="C301" s="32" t="s">
        <v>64</v>
      </c>
      <c r="D301" s="31">
        <v>19</v>
      </c>
      <c r="E301" s="31">
        <v>10</v>
      </c>
      <c r="F301" s="33">
        <v>451</v>
      </c>
      <c r="G301" s="34">
        <v>4</v>
      </c>
      <c r="H301" s="11">
        <f>0.00007854*D301*D301</f>
        <v>2.835294E-2</v>
      </c>
      <c r="I301" s="11">
        <f>H301/1.6</f>
        <v>1.7720587499999999E-2</v>
      </c>
      <c r="J301" s="11">
        <f t="shared" si="4"/>
        <v>4.833141156429183E-4</v>
      </c>
    </row>
    <row r="302" spans="1:10" x14ac:dyDescent="0.25">
      <c r="A302" s="31" t="s">
        <v>64</v>
      </c>
      <c r="B302" s="31" t="s">
        <v>64</v>
      </c>
      <c r="C302" s="32" t="s">
        <v>64</v>
      </c>
      <c r="D302" s="31">
        <v>19</v>
      </c>
      <c r="E302" s="31">
        <v>12</v>
      </c>
      <c r="F302" s="33">
        <v>523</v>
      </c>
      <c r="G302" s="34">
        <v>4</v>
      </c>
      <c r="H302" s="11">
        <f>0.00007854*D302*D302</f>
        <v>2.835294E-2</v>
      </c>
      <c r="I302" s="11">
        <f>H302/1.6</f>
        <v>1.7720587499999999E-2</v>
      </c>
      <c r="J302" s="11">
        <f t="shared" si="4"/>
        <v>4.833141156429183E-4</v>
      </c>
    </row>
    <row r="303" spans="1:10" x14ac:dyDescent="0.25">
      <c r="A303" s="31" t="s">
        <v>64</v>
      </c>
      <c r="B303" s="31" t="s">
        <v>64</v>
      </c>
      <c r="C303" s="32" t="s">
        <v>64</v>
      </c>
      <c r="D303" s="31">
        <v>19</v>
      </c>
      <c r="E303" s="31">
        <v>9</v>
      </c>
      <c r="F303" s="33">
        <v>549</v>
      </c>
      <c r="G303" s="34">
        <v>4</v>
      </c>
      <c r="H303" s="11">
        <f>0.00007854*D303*D303</f>
        <v>2.835294E-2</v>
      </c>
      <c r="I303" s="11">
        <f>H303/1.6</f>
        <v>1.7720587499999999E-2</v>
      </c>
      <c r="J303" s="11">
        <f t="shared" si="4"/>
        <v>4.833141156429183E-4</v>
      </c>
    </row>
    <row r="304" spans="1:10" x14ac:dyDescent="0.25">
      <c r="A304" s="31" t="s">
        <v>285</v>
      </c>
      <c r="B304" s="31" t="s">
        <v>64</v>
      </c>
      <c r="C304" s="32" t="s">
        <v>64</v>
      </c>
      <c r="D304" s="31">
        <v>20</v>
      </c>
      <c r="E304" s="31">
        <v>25</v>
      </c>
      <c r="F304" s="33">
        <v>136</v>
      </c>
      <c r="G304" s="14">
        <v>5</v>
      </c>
      <c r="H304" s="11">
        <f>0.00007854*D304*D304</f>
        <v>3.1415999999999999E-2</v>
      </c>
      <c r="I304" s="11">
        <f>H304/1.6</f>
        <v>1.9635E-2</v>
      </c>
      <c r="J304" s="11">
        <f t="shared" si="4"/>
        <v>5.3552810597553278E-4</v>
      </c>
    </row>
    <row r="305" spans="1:10" x14ac:dyDescent="0.25">
      <c r="A305" s="31" t="s">
        <v>64</v>
      </c>
      <c r="B305" s="31" t="s">
        <v>64</v>
      </c>
      <c r="C305" s="32" t="s">
        <v>64</v>
      </c>
      <c r="D305" s="31">
        <v>20</v>
      </c>
      <c r="E305" s="31">
        <v>10</v>
      </c>
      <c r="F305" s="33">
        <v>546</v>
      </c>
      <c r="G305" s="14">
        <v>5</v>
      </c>
      <c r="H305" s="11">
        <f>0.00007854*D305*D305</f>
        <v>3.1415999999999999E-2</v>
      </c>
      <c r="I305" s="11">
        <f>H305/1.6</f>
        <v>1.9635E-2</v>
      </c>
      <c r="J305" s="11">
        <f t="shared" si="4"/>
        <v>5.3552810597553278E-4</v>
      </c>
    </row>
    <row r="306" spans="1:10" x14ac:dyDescent="0.25">
      <c r="A306" s="31" t="s">
        <v>64</v>
      </c>
      <c r="B306" s="31" t="s">
        <v>64</v>
      </c>
      <c r="C306" s="32" t="s">
        <v>64</v>
      </c>
      <c r="D306" s="31">
        <v>21</v>
      </c>
      <c r="E306" s="31">
        <v>10</v>
      </c>
      <c r="F306" s="33">
        <v>48</v>
      </c>
      <c r="G306" s="14">
        <v>5</v>
      </c>
      <c r="H306" s="11">
        <f>0.00007854*D306*D306</f>
        <v>3.4636140000000003E-2</v>
      </c>
      <c r="I306" s="11">
        <f>H306/1.6</f>
        <v>2.1647587499999999E-2</v>
      </c>
      <c r="J306" s="11">
        <f t="shared" si="4"/>
        <v>5.9041973683802485E-4</v>
      </c>
    </row>
    <row r="307" spans="1:10" x14ac:dyDescent="0.25">
      <c r="A307" s="31" t="s">
        <v>64</v>
      </c>
      <c r="B307" s="31" t="s">
        <v>64</v>
      </c>
      <c r="C307" s="32" t="s">
        <v>64</v>
      </c>
      <c r="D307" s="31">
        <v>21</v>
      </c>
      <c r="E307" s="31">
        <v>12</v>
      </c>
      <c r="F307" s="33">
        <v>194</v>
      </c>
      <c r="G307" s="14">
        <v>5</v>
      </c>
      <c r="H307" s="11">
        <f>0.00007854*D307*D307</f>
        <v>3.4636140000000003E-2</v>
      </c>
      <c r="I307" s="11">
        <f>H307/1.6</f>
        <v>2.1647587499999999E-2</v>
      </c>
      <c r="J307" s="11">
        <f t="shared" si="4"/>
        <v>5.9041973683802485E-4</v>
      </c>
    </row>
    <row r="308" spans="1:10" x14ac:dyDescent="0.25">
      <c r="A308" s="31" t="s">
        <v>64</v>
      </c>
      <c r="B308" s="31" t="s">
        <v>64</v>
      </c>
      <c r="C308" s="32" t="s">
        <v>64</v>
      </c>
      <c r="D308" s="31">
        <v>21</v>
      </c>
      <c r="E308" s="31">
        <v>12</v>
      </c>
      <c r="F308" s="33">
        <v>195</v>
      </c>
      <c r="G308" s="14">
        <v>5</v>
      </c>
      <c r="H308" s="11">
        <f>0.00007854*D308*D308</f>
        <v>3.4636140000000003E-2</v>
      </c>
      <c r="I308" s="11">
        <f>H308/1.6</f>
        <v>2.1647587499999999E-2</v>
      </c>
      <c r="J308" s="11">
        <f t="shared" si="4"/>
        <v>5.9041973683802485E-4</v>
      </c>
    </row>
    <row r="309" spans="1:10" x14ac:dyDescent="0.25">
      <c r="A309" s="31" t="s">
        <v>285</v>
      </c>
      <c r="B309" s="31" t="s">
        <v>64</v>
      </c>
      <c r="C309" s="32" t="s">
        <v>64</v>
      </c>
      <c r="D309" s="31">
        <v>22</v>
      </c>
      <c r="E309" s="31">
        <v>12</v>
      </c>
      <c r="F309" s="33">
        <v>588</v>
      </c>
      <c r="G309" s="14">
        <v>6</v>
      </c>
      <c r="H309" s="11">
        <f>0.00007854*D309*D309</f>
        <v>3.8013360000000003E-2</v>
      </c>
      <c r="I309" s="11">
        <f>H309/1.6</f>
        <v>2.3758350000000001E-2</v>
      </c>
      <c r="J309" s="11">
        <f t="shared" si="4"/>
        <v>6.4798900823039474E-4</v>
      </c>
    </row>
    <row r="310" spans="1:10" x14ac:dyDescent="0.25">
      <c r="A310" s="31" t="s">
        <v>64</v>
      </c>
      <c r="B310" s="31" t="s">
        <v>64</v>
      </c>
      <c r="C310" s="32" t="s">
        <v>64</v>
      </c>
      <c r="D310" s="31">
        <v>22</v>
      </c>
      <c r="E310" s="31">
        <v>10</v>
      </c>
      <c r="F310" s="33">
        <v>102</v>
      </c>
      <c r="G310" s="14">
        <v>6</v>
      </c>
      <c r="H310" s="11">
        <f>0.00007854*D310*D310</f>
        <v>3.8013360000000003E-2</v>
      </c>
      <c r="I310" s="11">
        <f>H310/1.6</f>
        <v>2.3758350000000001E-2</v>
      </c>
      <c r="J310" s="11">
        <f t="shared" si="4"/>
        <v>6.4798900823039474E-4</v>
      </c>
    </row>
    <row r="311" spans="1:10" x14ac:dyDescent="0.25">
      <c r="A311" s="31" t="s">
        <v>64</v>
      </c>
      <c r="B311" s="31" t="s">
        <v>64</v>
      </c>
      <c r="C311" s="32" t="s">
        <v>64</v>
      </c>
      <c r="D311" s="31">
        <v>22</v>
      </c>
      <c r="E311" s="31">
        <v>9</v>
      </c>
      <c r="F311" s="33">
        <v>105</v>
      </c>
      <c r="G311" s="14">
        <v>6</v>
      </c>
      <c r="H311" s="11">
        <f>0.00007854*D311*D311</f>
        <v>3.8013360000000003E-2</v>
      </c>
      <c r="I311" s="11">
        <f>H311/1.6</f>
        <v>2.3758350000000001E-2</v>
      </c>
      <c r="J311" s="11">
        <f t="shared" si="4"/>
        <v>6.4798900823039474E-4</v>
      </c>
    </row>
    <row r="312" spans="1:10" x14ac:dyDescent="0.25">
      <c r="A312" s="31" t="s">
        <v>64</v>
      </c>
      <c r="B312" s="31" t="s">
        <v>64</v>
      </c>
      <c r="C312" s="32" t="s">
        <v>64</v>
      </c>
      <c r="D312" s="31">
        <v>22</v>
      </c>
      <c r="E312" s="31">
        <v>12</v>
      </c>
      <c r="F312" s="33">
        <v>193</v>
      </c>
      <c r="G312" s="14">
        <v>6</v>
      </c>
      <c r="H312" s="11">
        <f>0.00007854*D312*D312</f>
        <v>3.8013360000000003E-2</v>
      </c>
      <c r="I312" s="11">
        <f>H312/1.6</f>
        <v>2.3758350000000001E-2</v>
      </c>
      <c r="J312" s="11">
        <f t="shared" si="4"/>
        <v>6.4798900823039474E-4</v>
      </c>
    </row>
    <row r="313" spans="1:10" x14ac:dyDescent="0.25">
      <c r="A313" s="31" t="s">
        <v>64</v>
      </c>
      <c r="B313" s="31" t="s">
        <v>64</v>
      </c>
      <c r="C313" s="32" t="s">
        <v>64</v>
      </c>
      <c r="D313" s="31">
        <v>22</v>
      </c>
      <c r="E313" s="31">
        <v>12</v>
      </c>
      <c r="F313" s="33">
        <v>325</v>
      </c>
      <c r="G313" s="14">
        <v>6</v>
      </c>
      <c r="H313" s="11">
        <f>0.00007854*D313*D313</f>
        <v>3.8013360000000003E-2</v>
      </c>
      <c r="I313" s="11">
        <f>H313/1.6</f>
        <v>2.3758350000000001E-2</v>
      </c>
      <c r="J313" s="11">
        <f t="shared" si="4"/>
        <v>6.4798900823039474E-4</v>
      </c>
    </row>
    <row r="314" spans="1:10" x14ac:dyDescent="0.25">
      <c r="A314" s="31" t="s">
        <v>64</v>
      </c>
      <c r="B314" s="31" t="s">
        <v>64</v>
      </c>
      <c r="C314" s="32" t="s">
        <v>64</v>
      </c>
      <c r="D314" s="31">
        <v>23</v>
      </c>
      <c r="E314" s="31">
        <v>9</v>
      </c>
      <c r="F314" s="33">
        <v>45</v>
      </c>
      <c r="G314" s="14">
        <v>7</v>
      </c>
      <c r="H314" s="11">
        <f>0.00007854*D314*D314</f>
        <v>4.154766E-2</v>
      </c>
      <c r="I314" s="11">
        <f>H314/1.6</f>
        <v>2.5967287499999998E-2</v>
      </c>
      <c r="J314" s="11">
        <f t="shared" si="4"/>
        <v>7.0823592015264211E-4</v>
      </c>
    </row>
    <row r="315" spans="1:10" x14ac:dyDescent="0.25">
      <c r="A315" s="31" t="s">
        <v>64</v>
      </c>
      <c r="B315" s="31" t="s">
        <v>64</v>
      </c>
      <c r="C315" s="32" t="s">
        <v>64</v>
      </c>
      <c r="D315" s="31">
        <v>23</v>
      </c>
      <c r="E315" s="31">
        <v>16</v>
      </c>
      <c r="F315" s="33">
        <v>508</v>
      </c>
      <c r="G315" s="14">
        <v>7</v>
      </c>
      <c r="H315" s="11">
        <f>0.00007854*D315*D315</f>
        <v>4.154766E-2</v>
      </c>
      <c r="I315" s="11">
        <f>H315/1.6</f>
        <v>2.5967287499999998E-2</v>
      </c>
      <c r="J315" s="11">
        <f t="shared" si="4"/>
        <v>7.0823592015264211E-4</v>
      </c>
    </row>
    <row r="316" spans="1:10" x14ac:dyDescent="0.25">
      <c r="A316" s="31" t="s">
        <v>64</v>
      </c>
      <c r="B316" s="31" t="s">
        <v>64</v>
      </c>
      <c r="C316" s="32" t="s">
        <v>64</v>
      </c>
      <c r="D316" s="31">
        <v>24</v>
      </c>
      <c r="E316" s="31">
        <v>9</v>
      </c>
      <c r="F316" s="33">
        <v>37</v>
      </c>
      <c r="G316" s="14">
        <v>7</v>
      </c>
      <c r="H316" s="11">
        <f>0.00007854*D316*D316</f>
        <v>4.5239040000000008E-2</v>
      </c>
      <c r="I316" s="11">
        <f>H316/1.6</f>
        <v>2.8274400000000005E-2</v>
      </c>
      <c r="J316" s="11">
        <f t="shared" si="4"/>
        <v>7.711604726047674E-4</v>
      </c>
    </row>
    <row r="317" spans="1:10" x14ac:dyDescent="0.25">
      <c r="A317" s="31" t="s">
        <v>64</v>
      </c>
      <c r="B317" s="31" t="s">
        <v>64</v>
      </c>
      <c r="C317" s="32" t="s">
        <v>64</v>
      </c>
      <c r="D317" s="31">
        <v>24</v>
      </c>
      <c r="E317" s="31">
        <v>12</v>
      </c>
      <c r="F317" s="33">
        <v>233</v>
      </c>
      <c r="G317" s="14">
        <v>7</v>
      </c>
      <c r="H317" s="11">
        <f>0.00007854*D317*D317</f>
        <v>4.5239040000000008E-2</v>
      </c>
      <c r="I317" s="11">
        <f>H317/1.6</f>
        <v>2.8274400000000005E-2</v>
      </c>
      <c r="J317" s="11">
        <f t="shared" si="4"/>
        <v>7.711604726047674E-4</v>
      </c>
    </row>
    <row r="318" spans="1:10" x14ac:dyDescent="0.25">
      <c r="A318" s="31" t="s">
        <v>64</v>
      </c>
      <c r="B318" s="31" t="s">
        <v>64</v>
      </c>
      <c r="C318" s="32" t="s">
        <v>64</v>
      </c>
      <c r="D318" s="31">
        <v>24</v>
      </c>
      <c r="E318" s="31">
        <v>9</v>
      </c>
      <c r="F318" s="33">
        <v>576</v>
      </c>
      <c r="G318" s="14">
        <v>7</v>
      </c>
      <c r="H318" s="11">
        <f>0.00007854*D318*D318</f>
        <v>4.5239040000000008E-2</v>
      </c>
      <c r="I318" s="11">
        <f>H318/1.6</f>
        <v>2.8274400000000005E-2</v>
      </c>
      <c r="J318" s="11">
        <f t="shared" si="4"/>
        <v>7.711604726047674E-4</v>
      </c>
    </row>
    <row r="319" spans="1:10" x14ac:dyDescent="0.25">
      <c r="A319" s="31" t="s">
        <v>64</v>
      </c>
      <c r="B319" s="31" t="s">
        <v>64</v>
      </c>
      <c r="C319" s="32" t="s">
        <v>64</v>
      </c>
      <c r="D319" s="31">
        <v>25</v>
      </c>
      <c r="E319" s="31">
        <v>12</v>
      </c>
      <c r="F319" s="33">
        <v>415</v>
      </c>
      <c r="G319" s="14">
        <v>7</v>
      </c>
      <c r="H319" s="11">
        <f>0.00007854*D319*D319</f>
        <v>4.9087499999999999E-2</v>
      </c>
      <c r="I319" s="11">
        <f>H319/1.6</f>
        <v>3.0679687499999997E-2</v>
      </c>
      <c r="J319" s="11">
        <f t="shared" si="4"/>
        <v>8.3676266558676984E-4</v>
      </c>
    </row>
    <row r="320" spans="1:10" x14ac:dyDescent="0.25">
      <c r="A320" s="31" t="s">
        <v>64</v>
      </c>
      <c r="B320" s="31" t="s">
        <v>64</v>
      </c>
      <c r="C320" s="32" t="s">
        <v>64</v>
      </c>
      <c r="D320" s="31">
        <v>25</v>
      </c>
      <c r="E320" s="31">
        <v>20</v>
      </c>
      <c r="F320" s="33">
        <v>417</v>
      </c>
      <c r="G320" s="14">
        <v>7</v>
      </c>
      <c r="H320" s="11">
        <f>0.00007854*D320*D320</f>
        <v>4.9087499999999999E-2</v>
      </c>
      <c r="I320" s="11">
        <f>H320/1.6</f>
        <v>3.0679687499999997E-2</v>
      </c>
      <c r="J320" s="11">
        <f t="shared" si="4"/>
        <v>8.3676266558676984E-4</v>
      </c>
    </row>
    <row r="321" spans="1:10" x14ac:dyDescent="0.25">
      <c r="A321" s="31" t="s">
        <v>64</v>
      </c>
      <c r="B321" s="31" t="s">
        <v>64</v>
      </c>
      <c r="C321" s="32" t="s">
        <v>64</v>
      </c>
      <c r="D321" s="31">
        <v>26</v>
      </c>
      <c r="E321" s="31">
        <v>20</v>
      </c>
      <c r="F321" s="33">
        <v>324</v>
      </c>
      <c r="G321" s="14">
        <v>8</v>
      </c>
      <c r="H321" s="11">
        <f>0.00007854*D321*D321</f>
        <v>5.3093040000000008E-2</v>
      </c>
      <c r="I321" s="11">
        <f>H321/1.6</f>
        <v>3.3183150000000002E-2</v>
      </c>
      <c r="J321" s="11">
        <f t="shared" si="4"/>
        <v>9.0504249909865043E-4</v>
      </c>
    </row>
    <row r="322" spans="1:10" x14ac:dyDescent="0.25">
      <c r="A322" s="31" t="s">
        <v>64</v>
      </c>
      <c r="B322" s="31" t="s">
        <v>64</v>
      </c>
      <c r="C322" s="32" t="s">
        <v>64</v>
      </c>
      <c r="D322" s="31">
        <v>26</v>
      </c>
      <c r="E322" s="31">
        <v>20</v>
      </c>
      <c r="F322" s="33">
        <v>493</v>
      </c>
      <c r="G322" s="14">
        <v>8</v>
      </c>
      <c r="H322" s="11">
        <f>0.00007854*D322*D322</f>
        <v>5.3093040000000008E-2</v>
      </c>
      <c r="I322" s="11">
        <f>H322/1.6</f>
        <v>3.3183150000000002E-2</v>
      </c>
      <c r="J322" s="11">
        <f t="shared" si="4"/>
        <v>9.0504249909865043E-4</v>
      </c>
    </row>
    <row r="323" spans="1:10" x14ac:dyDescent="0.25">
      <c r="A323" s="31" t="s">
        <v>64</v>
      </c>
      <c r="B323" s="31" t="s">
        <v>64</v>
      </c>
      <c r="C323" s="32" t="s">
        <v>64</v>
      </c>
      <c r="D323" s="31">
        <v>26</v>
      </c>
      <c r="E323" s="31">
        <v>18</v>
      </c>
      <c r="F323" s="33">
        <v>581</v>
      </c>
      <c r="G323" s="14">
        <v>8</v>
      </c>
      <c r="H323" s="11">
        <f>0.00007854*D323*D323</f>
        <v>5.3093040000000008E-2</v>
      </c>
      <c r="I323" s="11">
        <f>H323/1.6</f>
        <v>3.3183150000000002E-2</v>
      </c>
      <c r="J323" s="11">
        <f t="shared" ref="J323:J386" si="5">I323/36.6647423</f>
        <v>9.0504249909865043E-4</v>
      </c>
    </row>
    <row r="324" spans="1:10" x14ac:dyDescent="0.25">
      <c r="A324" s="31" t="s">
        <v>64</v>
      </c>
      <c r="B324" s="31" t="s">
        <v>64</v>
      </c>
      <c r="C324" s="32" t="s">
        <v>64</v>
      </c>
      <c r="D324" s="31">
        <v>27</v>
      </c>
      <c r="E324" s="31">
        <v>25</v>
      </c>
      <c r="F324" s="33">
        <v>265</v>
      </c>
      <c r="G324" s="14">
        <v>8</v>
      </c>
      <c r="H324" s="11">
        <f>0.00007854*D324*D324</f>
        <v>5.725566E-2</v>
      </c>
      <c r="I324" s="11">
        <f>H324/1.6</f>
        <v>3.5784787499999998E-2</v>
      </c>
      <c r="J324" s="11">
        <f t="shared" si="5"/>
        <v>9.759999731404085E-4</v>
      </c>
    </row>
    <row r="325" spans="1:10" x14ac:dyDescent="0.25">
      <c r="A325" s="31" t="s">
        <v>64</v>
      </c>
      <c r="B325" s="31" t="s">
        <v>64</v>
      </c>
      <c r="C325" s="32" t="s">
        <v>64</v>
      </c>
      <c r="D325" s="31">
        <v>29</v>
      </c>
      <c r="E325" s="31">
        <v>15</v>
      </c>
      <c r="F325" s="33">
        <v>93</v>
      </c>
      <c r="G325" s="14">
        <v>10</v>
      </c>
      <c r="H325" s="11">
        <f>0.00007854*D325*D325</f>
        <v>6.6052139999999995E-2</v>
      </c>
      <c r="I325" s="11">
        <f>H325/1.6</f>
        <v>4.1282587499999995E-2</v>
      </c>
      <c r="J325" s="11">
        <f t="shared" si="5"/>
        <v>1.1259478428135576E-3</v>
      </c>
    </row>
    <row r="326" spans="1:10" x14ac:dyDescent="0.25">
      <c r="A326" s="31" t="s">
        <v>64</v>
      </c>
      <c r="B326" s="31" t="s">
        <v>64</v>
      </c>
      <c r="C326" s="32" t="s">
        <v>64</v>
      </c>
      <c r="D326" s="31">
        <v>29</v>
      </c>
      <c r="E326" s="31">
        <v>15</v>
      </c>
      <c r="F326" s="33">
        <v>591</v>
      </c>
      <c r="G326" s="14">
        <v>10</v>
      </c>
      <c r="H326" s="11">
        <f>0.00007854*D326*D326</f>
        <v>6.6052139999999995E-2</v>
      </c>
      <c r="I326" s="11">
        <f>H326/1.6</f>
        <v>4.1282587499999995E-2</v>
      </c>
      <c r="J326" s="11">
        <f t="shared" si="5"/>
        <v>1.1259478428135576E-3</v>
      </c>
    </row>
    <row r="327" spans="1:10" x14ac:dyDescent="0.25">
      <c r="A327" s="31" t="s">
        <v>64</v>
      </c>
      <c r="B327" s="31" t="s">
        <v>64</v>
      </c>
      <c r="C327" s="32" t="s">
        <v>64</v>
      </c>
      <c r="D327" s="31">
        <v>30</v>
      </c>
      <c r="E327" s="31">
        <v>15</v>
      </c>
      <c r="F327" s="33">
        <v>592</v>
      </c>
      <c r="G327" s="14">
        <v>10</v>
      </c>
      <c r="H327" s="11">
        <f>0.00007854*D327*D327</f>
        <v>7.0685999999999999E-2</v>
      </c>
      <c r="I327" s="11">
        <f>H327/1.6</f>
        <v>4.4178749999999996E-2</v>
      </c>
      <c r="J327" s="11">
        <f t="shared" si="5"/>
        <v>1.2049382384449487E-3</v>
      </c>
    </row>
    <row r="328" spans="1:10" x14ac:dyDescent="0.25">
      <c r="A328" s="31" t="s">
        <v>64</v>
      </c>
      <c r="B328" s="31" t="s">
        <v>64</v>
      </c>
      <c r="C328" s="32" t="s">
        <v>64</v>
      </c>
      <c r="D328" s="31">
        <v>32</v>
      </c>
      <c r="E328" s="31">
        <v>9</v>
      </c>
      <c r="F328" s="33">
        <v>228</v>
      </c>
      <c r="G328" s="14">
        <v>11</v>
      </c>
      <c r="H328" s="11">
        <f>0.00007854*D328*D328</f>
        <v>8.0424960000000004E-2</v>
      </c>
      <c r="I328" s="11">
        <f>H328/1.6</f>
        <v>5.0265600000000001E-2</v>
      </c>
      <c r="J328" s="11">
        <f t="shared" si="5"/>
        <v>1.370951951297364E-3</v>
      </c>
    </row>
    <row r="329" spans="1:10" x14ac:dyDescent="0.25">
      <c r="A329" s="31" t="s">
        <v>64</v>
      </c>
      <c r="B329" s="31" t="s">
        <v>64</v>
      </c>
      <c r="C329" s="32" t="s">
        <v>64</v>
      </c>
      <c r="D329" s="31">
        <v>32</v>
      </c>
      <c r="E329" s="31">
        <v>22</v>
      </c>
      <c r="F329" s="33">
        <v>617</v>
      </c>
      <c r="G329" s="14">
        <v>11</v>
      </c>
      <c r="H329" s="11">
        <f>0.00007854*D329*D329</f>
        <v>8.0424960000000004E-2</v>
      </c>
      <c r="I329" s="11">
        <f>H329/1.6</f>
        <v>5.0265600000000001E-2</v>
      </c>
      <c r="J329" s="11">
        <f t="shared" si="5"/>
        <v>1.370951951297364E-3</v>
      </c>
    </row>
    <row r="330" spans="1:10" x14ac:dyDescent="0.25">
      <c r="A330" s="31" t="s">
        <v>64</v>
      </c>
      <c r="B330" s="31" t="s">
        <v>64</v>
      </c>
      <c r="C330" s="32" t="s">
        <v>64</v>
      </c>
      <c r="D330" s="31">
        <v>33</v>
      </c>
      <c r="E330" s="31">
        <v>15</v>
      </c>
      <c r="F330" s="33">
        <v>91</v>
      </c>
      <c r="G330" s="14">
        <v>11</v>
      </c>
      <c r="H330" s="11">
        <f>0.00007854*D330*D330</f>
        <v>8.5530060000000005E-2</v>
      </c>
      <c r="I330" s="11">
        <f>H330/1.6</f>
        <v>5.3456287499999998E-2</v>
      </c>
      <c r="J330" s="11">
        <f t="shared" si="5"/>
        <v>1.4579752685183879E-3</v>
      </c>
    </row>
    <row r="331" spans="1:10" x14ac:dyDescent="0.25">
      <c r="A331" s="31" t="s">
        <v>64</v>
      </c>
      <c r="B331" s="31" t="s">
        <v>64</v>
      </c>
      <c r="C331" s="32" t="s">
        <v>64</v>
      </c>
      <c r="D331" s="31">
        <v>35</v>
      </c>
      <c r="E331" s="31">
        <v>22</v>
      </c>
      <c r="F331" s="33">
        <v>270</v>
      </c>
      <c r="G331" s="14">
        <v>12</v>
      </c>
      <c r="H331" s="11">
        <f>0.00007854*D331*D331</f>
        <v>9.6211500000000005E-2</v>
      </c>
      <c r="I331" s="11">
        <f>H331/1.6</f>
        <v>6.0132187500000003E-2</v>
      </c>
      <c r="J331" s="11">
        <f t="shared" si="5"/>
        <v>1.6400548245500692E-3</v>
      </c>
    </row>
    <row r="332" spans="1:10" x14ac:dyDescent="0.25">
      <c r="A332" s="31" t="s">
        <v>64</v>
      </c>
      <c r="B332" s="31" t="s">
        <v>64</v>
      </c>
      <c r="C332" s="32" t="s">
        <v>64</v>
      </c>
      <c r="D332" s="31">
        <v>35</v>
      </c>
      <c r="E332" s="31">
        <v>18</v>
      </c>
      <c r="F332" s="33">
        <v>587</v>
      </c>
      <c r="G332" s="14">
        <v>12</v>
      </c>
      <c r="H332" s="11">
        <f>0.00007854*D332*D332</f>
        <v>9.6211500000000005E-2</v>
      </c>
      <c r="I332" s="11">
        <f>H332/1.6</f>
        <v>6.0132187500000003E-2</v>
      </c>
      <c r="J332" s="11">
        <f t="shared" si="5"/>
        <v>1.6400548245500692E-3</v>
      </c>
    </row>
    <row r="333" spans="1:10" x14ac:dyDescent="0.25">
      <c r="A333" s="31" t="s">
        <v>64</v>
      </c>
      <c r="B333" s="31" t="s">
        <v>64</v>
      </c>
      <c r="C333" s="32" t="s">
        <v>64</v>
      </c>
      <c r="D333" s="31">
        <v>35</v>
      </c>
      <c r="E333" s="31">
        <v>20</v>
      </c>
      <c r="F333" s="33">
        <v>612</v>
      </c>
      <c r="G333" s="14">
        <v>12</v>
      </c>
      <c r="H333" s="11">
        <f>0.00007854*D333*D333</f>
        <v>9.6211500000000005E-2</v>
      </c>
      <c r="I333" s="11">
        <f>H333/1.6</f>
        <v>6.0132187500000003E-2</v>
      </c>
      <c r="J333" s="11">
        <f t="shared" si="5"/>
        <v>1.6400548245500692E-3</v>
      </c>
    </row>
    <row r="334" spans="1:10" x14ac:dyDescent="0.25">
      <c r="A334" s="31" t="s">
        <v>64</v>
      </c>
      <c r="B334" s="31" t="s">
        <v>64</v>
      </c>
      <c r="C334" s="32" t="s">
        <v>64</v>
      </c>
      <c r="D334" s="31">
        <v>38</v>
      </c>
      <c r="E334" s="31">
        <v>20</v>
      </c>
      <c r="F334" s="33">
        <v>550</v>
      </c>
      <c r="G334" s="14">
        <v>12</v>
      </c>
      <c r="H334" s="11">
        <f>0.00007854*D334*D334</f>
        <v>0.11341176</v>
      </c>
      <c r="I334" s="11">
        <f>H334/1.6</f>
        <v>7.0882349999999997E-2</v>
      </c>
      <c r="J334" s="11">
        <f t="shared" si="5"/>
        <v>1.9332564625716732E-3</v>
      </c>
    </row>
    <row r="335" spans="1:10" x14ac:dyDescent="0.25">
      <c r="A335" s="31" t="s">
        <v>64</v>
      </c>
      <c r="B335" s="31" t="s">
        <v>64</v>
      </c>
      <c r="C335" s="32" t="s">
        <v>64</v>
      </c>
      <c r="D335" s="31">
        <v>40</v>
      </c>
      <c r="E335" s="31">
        <v>40</v>
      </c>
      <c r="F335" s="33">
        <v>547</v>
      </c>
      <c r="G335" s="34">
        <v>13</v>
      </c>
      <c r="H335" s="11">
        <f>0.00007854*D335*D335</f>
        <v>0.125664</v>
      </c>
      <c r="I335" s="11">
        <f>H335/1.6</f>
        <v>7.8539999999999999E-2</v>
      </c>
      <c r="J335" s="11">
        <f t="shared" si="5"/>
        <v>2.1421124239021311E-3</v>
      </c>
    </row>
    <row r="336" spans="1:10" x14ac:dyDescent="0.25">
      <c r="A336" s="31" t="s">
        <v>64</v>
      </c>
      <c r="B336" s="31" t="s">
        <v>64</v>
      </c>
      <c r="C336" s="32" t="s">
        <v>64</v>
      </c>
      <c r="D336" s="31">
        <v>40</v>
      </c>
      <c r="E336" s="31">
        <v>30</v>
      </c>
      <c r="F336" s="33">
        <v>558</v>
      </c>
      <c r="G336" s="34">
        <v>13</v>
      </c>
      <c r="H336" s="11">
        <f>0.00007854*D336*D336</f>
        <v>0.125664</v>
      </c>
      <c r="I336" s="11">
        <f>H336/1.6</f>
        <v>7.8539999999999999E-2</v>
      </c>
      <c r="J336" s="11">
        <f t="shared" si="5"/>
        <v>2.1421124239021311E-3</v>
      </c>
    </row>
    <row r="337" spans="1:10" x14ac:dyDescent="0.25">
      <c r="A337" s="31" t="s">
        <v>64</v>
      </c>
      <c r="B337" s="31" t="s">
        <v>64</v>
      </c>
      <c r="C337" s="32" t="s">
        <v>64</v>
      </c>
      <c r="D337" s="31">
        <v>40</v>
      </c>
      <c r="E337" s="31">
        <v>25</v>
      </c>
      <c r="F337" s="33">
        <v>610</v>
      </c>
      <c r="G337" s="34">
        <v>13</v>
      </c>
      <c r="H337" s="11">
        <f>0.00007854*D337*D337</f>
        <v>0.125664</v>
      </c>
      <c r="I337" s="11">
        <f>H337/1.6</f>
        <v>7.8539999999999999E-2</v>
      </c>
      <c r="J337" s="11">
        <f t="shared" si="5"/>
        <v>2.1421124239021311E-3</v>
      </c>
    </row>
    <row r="338" spans="1:10" x14ac:dyDescent="0.25">
      <c r="A338" s="31" t="s">
        <v>64</v>
      </c>
      <c r="B338" s="31" t="s">
        <v>64</v>
      </c>
      <c r="C338" s="32" t="s">
        <v>64</v>
      </c>
      <c r="D338" s="31">
        <v>44</v>
      </c>
      <c r="E338" s="31">
        <v>15</v>
      </c>
      <c r="F338" s="33">
        <v>94</v>
      </c>
      <c r="G338" s="34">
        <v>13</v>
      </c>
      <c r="H338" s="11">
        <f>0.00007854*D338*D338</f>
        <v>0.15205344000000001</v>
      </c>
      <c r="I338" s="11">
        <f>H338/1.6</f>
        <v>9.5033400000000004E-2</v>
      </c>
      <c r="J338" s="11">
        <f t="shared" si="5"/>
        <v>2.591956032921579E-3</v>
      </c>
    </row>
    <row r="339" spans="1:10" x14ac:dyDescent="0.25">
      <c r="A339" s="31" t="s">
        <v>64</v>
      </c>
      <c r="B339" s="31" t="s">
        <v>64</v>
      </c>
      <c r="C339" s="32" t="s">
        <v>64</v>
      </c>
      <c r="D339" s="31">
        <v>49</v>
      </c>
      <c r="E339" s="31">
        <v>24</v>
      </c>
      <c r="F339" s="33">
        <v>563</v>
      </c>
      <c r="G339" s="34">
        <v>13</v>
      </c>
      <c r="H339" s="11">
        <f>0.00007854*D339*D339</f>
        <v>0.18857454000000001</v>
      </c>
      <c r="I339" s="11">
        <f>H339/1.6</f>
        <v>0.1178590875</v>
      </c>
      <c r="J339" s="11">
        <f t="shared" si="5"/>
        <v>3.2145074561181356E-3</v>
      </c>
    </row>
    <row r="340" spans="1:10" x14ac:dyDescent="0.25">
      <c r="A340" s="31" t="s">
        <v>64</v>
      </c>
      <c r="B340" s="31" t="s">
        <v>64</v>
      </c>
      <c r="C340" s="32" t="s">
        <v>64</v>
      </c>
      <c r="D340" s="31">
        <v>50</v>
      </c>
      <c r="E340" s="31">
        <v>25</v>
      </c>
      <c r="F340" s="33">
        <v>434</v>
      </c>
      <c r="G340" s="34">
        <v>14</v>
      </c>
      <c r="H340" s="11">
        <f>0.00007854*D340*D340</f>
        <v>0.19635</v>
      </c>
      <c r="I340" s="11">
        <f>H340/1.6</f>
        <v>0.12271874999999999</v>
      </c>
      <c r="J340" s="11">
        <f t="shared" si="5"/>
        <v>3.3470506623470794E-3</v>
      </c>
    </row>
    <row r="341" spans="1:10" x14ac:dyDescent="0.25">
      <c r="A341" s="31" t="s">
        <v>64</v>
      </c>
      <c r="B341" s="31" t="s">
        <v>64</v>
      </c>
      <c r="C341" s="32" t="s">
        <v>64</v>
      </c>
      <c r="D341" s="31">
        <v>50</v>
      </c>
      <c r="E341" s="31">
        <v>25</v>
      </c>
      <c r="F341" s="33">
        <v>618</v>
      </c>
      <c r="G341" s="34">
        <v>14</v>
      </c>
      <c r="H341" s="11">
        <f>0.00007854*D341*D341</f>
        <v>0.19635</v>
      </c>
      <c r="I341" s="11">
        <f>H341/1.6</f>
        <v>0.12271874999999999</v>
      </c>
      <c r="J341" s="11">
        <f t="shared" si="5"/>
        <v>3.3470506623470794E-3</v>
      </c>
    </row>
    <row r="342" spans="1:10" x14ac:dyDescent="0.25">
      <c r="A342" s="31" t="s">
        <v>64</v>
      </c>
      <c r="B342" s="31" t="s">
        <v>64</v>
      </c>
      <c r="C342" s="32" t="s">
        <v>64</v>
      </c>
      <c r="D342" s="31">
        <v>56</v>
      </c>
      <c r="E342" s="31">
        <v>10</v>
      </c>
      <c r="F342" s="33">
        <v>230</v>
      </c>
      <c r="G342" s="34">
        <v>14</v>
      </c>
      <c r="H342" s="11">
        <f>0.00007854*D342*D342</f>
        <v>0.24630144000000001</v>
      </c>
      <c r="I342" s="11">
        <f>H342/1.6</f>
        <v>0.1539384</v>
      </c>
      <c r="J342" s="11">
        <f t="shared" si="5"/>
        <v>4.1985403508481775E-3</v>
      </c>
    </row>
    <row r="343" spans="1:10" x14ac:dyDescent="0.25">
      <c r="A343" s="31" t="s">
        <v>64</v>
      </c>
      <c r="B343" s="31" t="s">
        <v>64</v>
      </c>
      <c r="C343" s="32" t="s">
        <v>64</v>
      </c>
      <c r="D343" s="31">
        <v>60</v>
      </c>
      <c r="E343" s="31">
        <v>22</v>
      </c>
      <c r="F343" s="33">
        <v>593</v>
      </c>
      <c r="G343" s="34">
        <v>14</v>
      </c>
      <c r="H343" s="11">
        <f>0.00007854*D343*D343</f>
        <v>0.282744</v>
      </c>
      <c r="I343" s="11">
        <f>H343/1.6</f>
        <v>0.17671499999999998</v>
      </c>
      <c r="J343" s="11">
        <f t="shared" si="5"/>
        <v>4.8197529537797948E-3</v>
      </c>
    </row>
    <row r="344" spans="1:10" x14ac:dyDescent="0.25">
      <c r="A344" s="31" t="s">
        <v>64</v>
      </c>
      <c r="B344" s="31" t="s">
        <v>64</v>
      </c>
      <c r="C344" s="32" t="s">
        <v>64</v>
      </c>
      <c r="D344" s="31">
        <v>60</v>
      </c>
      <c r="E344" s="31">
        <v>30</v>
      </c>
      <c r="F344" s="33">
        <v>614</v>
      </c>
      <c r="G344" s="34">
        <v>14</v>
      </c>
      <c r="H344" s="11">
        <f>0.00007854*D344*D344</f>
        <v>0.282744</v>
      </c>
      <c r="I344" s="11">
        <f>H344/1.6</f>
        <v>0.17671499999999998</v>
      </c>
      <c r="J344" s="11">
        <f t="shared" si="5"/>
        <v>4.8197529537797948E-3</v>
      </c>
    </row>
    <row r="345" spans="1:10" x14ac:dyDescent="0.25">
      <c r="A345" s="31" t="s">
        <v>64</v>
      </c>
      <c r="B345" s="31" t="s">
        <v>64</v>
      </c>
      <c r="C345" s="32" t="s">
        <v>64</v>
      </c>
      <c r="D345" s="31">
        <v>65</v>
      </c>
      <c r="E345" s="31">
        <v>25</v>
      </c>
      <c r="F345" s="33">
        <v>613</v>
      </c>
      <c r="G345" s="34">
        <v>15</v>
      </c>
      <c r="H345" s="11">
        <f>0.00007854*D345*D345</f>
        <v>0.3318315</v>
      </c>
      <c r="I345" s="11">
        <f>H345/1.6</f>
        <v>0.20739468749999998</v>
      </c>
      <c r="J345" s="11">
        <f t="shared" si="5"/>
        <v>5.656515619366565E-3</v>
      </c>
    </row>
    <row r="346" spans="1:10" x14ac:dyDescent="0.25">
      <c r="A346" s="31" t="s">
        <v>64</v>
      </c>
      <c r="B346" s="31" t="s">
        <v>64</v>
      </c>
      <c r="C346" s="32" t="s">
        <v>64</v>
      </c>
      <c r="D346" s="31">
        <v>70</v>
      </c>
      <c r="E346" s="31">
        <v>25</v>
      </c>
      <c r="F346" s="33">
        <v>552</v>
      </c>
      <c r="G346" s="34">
        <v>15</v>
      </c>
      <c r="H346" s="11">
        <f>0.00007854*D346*D346</f>
        <v>0.38484600000000002</v>
      </c>
      <c r="I346" s="11">
        <f>H346/1.6</f>
        <v>0.24052875000000001</v>
      </c>
      <c r="J346" s="11">
        <f t="shared" si="5"/>
        <v>6.5602192982002769E-3</v>
      </c>
    </row>
    <row r="347" spans="1:10" x14ac:dyDescent="0.25">
      <c r="A347" s="31" t="s">
        <v>64</v>
      </c>
      <c r="B347" s="31" t="s">
        <v>64</v>
      </c>
      <c r="C347" s="32" t="s">
        <v>64</v>
      </c>
      <c r="D347" s="31">
        <v>80</v>
      </c>
      <c r="E347" s="31">
        <v>18</v>
      </c>
      <c r="F347" s="33">
        <v>469</v>
      </c>
      <c r="G347" s="34">
        <v>16</v>
      </c>
      <c r="H347" s="11">
        <f>0.00007854*D347*D347</f>
        <v>0.50265599999999999</v>
      </c>
      <c r="I347" s="11">
        <f>H347/1.6</f>
        <v>0.31415999999999999</v>
      </c>
      <c r="J347" s="11">
        <f t="shared" si="5"/>
        <v>8.5684496956085245E-3</v>
      </c>
    </row>
    <row r="348" spans="1:10" x14ac:dyDescent="0.25">
      <c r="A348" s="31" t="s">
        <v>192</v>
      </c>
      <c r="B348" s="31" t="s">
        <v>286</v>
      </c>
      <c r="C348" s="32" t="s">
        <v>287</v>
      </c>
      <c r="D348" s="31">
        <v>26</v>
      </c>
      <c r="E348" s="31">
        <v>14</v>
      </c>
      <c r="F348" s="33">
        <v>585</v>
      </c>
      <c r="G348" s="14">
        <v>8</v>
      </c>
      <c r="H348" s="11">
        <f>0.00007854*D348*D348</f>
        <v>5.3093040000000008E-2</v>
      </c>
      <c r="I348" s="11">
        <f>H348/1.6</f>
        <v>3.3183150000000002E-2</v>
      </c>
      <c r="J348" s="11">
        <f t="shared" si="5"/>
        <v>9.0504249909865043E-4</v>
      </c>
    </row>
    <row r="349" spans="1:10" x14ac:dyDescent="0.25">
      <c r="A349" s="31" t="s">
        <v>192</v>
      </c>
      <c r="B349" s="31" t="s">
        <v>286</v>
      </c>
      <c r="C349" s="32" t="s">
        <v>287</v>
      </c>
      <c r="D349" s="31">
        <v>32</v>
      </c>
      <c r="E349" s="31">
        <v>18</v>
      </c>
      <c r="F349" s="33">
        <v>97</v>
      </c>
      <c r="G349" s="14">
        <v>11</v>
      </c>
      <c r="H349" s="11">
        <f>0.00007854*D349*D349</f>
        <v>8.0424960000000004E-2</v>
      </c>
      <c r="I349" s="11">
        <f>H349/1.6</f>
        <v>5.0265600000000001E-2</v>
      </c>
      <c r="J349" s="11">
        <f t="shared" si="5"/>
        <v>1.370951951297364E-3</v>
      </c>
    </row>
    <row r="350" spans="1:10" x14ac:dyDescent="0.25">
      <c r="A350" s="31" t="s">
        <v>285</v>
      </c>
      <c r="B350" s="31" t="s">
        <v>288</v>
      </c>
      <c r="C350" s="32" t="s">
        <v>30</v>
      </c>
      <c r="D350" s="31">
        <v>20</v>
      </c>
      <c r="E350" s="31">
        <v>12</v>
      </c>
      <c r="F350" s="33">
        <v>397</v>
      </c>
      <c r="G350" s="14">
        <v>5</v>
      </c>
      <c r="H350" s="11">
        <f>0.00007854*D350*D350</f>
        <v>3.1415999999999999E-2</v>
      </c>
      <c r="I350" s="11">
        <f>H350/1.6</f>
        <v>1.9635E-2</v>
      </c>
      <c r="J350" s="11">
        <f t="shared" si="5"/>
        <v>5.3552810597553278E-4</v>
      </c>
    </row>
    <row r="351" spans="1:10" x14ac:dyDescent="0.25">
      <c r="A351" s="31" t="s">
        <v>285</v>
      </c>
      <c r="B351" s="31" t="s">
        <v>288</v>
      </c>
      <c r="C351" s="32" t="s">
        <v>30</v>
      </c>
      <c r="D351" s="31">
        <v>35</v>
      </c>
      <c r="E351" s="31">
        <v>15</v>
      </c>
      <c r="F351" s="33">
        <v>255</v>
      </c>
      <c r="G351" s="14">
        <v>12</v>
      </c>
      <c r="H351" s="11">
        <f>0.00007854*D351*D351</f>
        <v>9.6211500000000005E-2</v>
      </c>
      <c r="I351" s="11">
        <f>H351/1.6</f>
        <v>6.0132187500000003E-2</v>
      </c>
      <c r="J351" s="11">
        <f t="shared" si="5"/>
        <v>1.6400548245500692E-3</v>
      </c>
    </row>
    <row r="352" spans="1:10" x14ac:dyDescent="0.25">
      <c r="A352" s="31" t="s">
        <v>285</v>
      </c>
      <c r="B352" s="31" t="s">
        <v>288</v>
      </c>
      <c r="C352" s="32" t="s">
        <v>30</v>
      </c>
      <c r="D352" s="31">
        <v>50</v>
      </c>
      <c r="E352" s="31">
        <v>25</v>
      </c>
      <c r="F352" s="33">
        <v>540</v>
      </c>
      <c r="G352" s="34">
        <v>14</v>
      </c>
      <c r="H352" s="11">
        <f>0.00007854*D352*D352</f>
        <v>0.19635</v>
      </c>
      <c r="I352" s="11">
        <f>H352/1.6</f>
        <v>0.12271874999999999</v>
      </c>
      <c r="J352" s="11">
        <f t="shared" si="5"/>
        <v>3.3470506623470794E-3</v>
      </c>
    </row>
    <row r="353" spans="1:10" x14ac:dyDescent="0.25">
      <c r="A353" s="31" t="s">
        <v>285</v>
      </c>
      <c r="B353" s="31" t="s">
        <v>288</v>
      </c>
      <c r="C353" s="32" t="s">
        <v>30</v>
      </c>
      <c r="D353" s="31">
        <v>60</v>
      </c>
      <c r="E353" s="31">
        <v>18</v>
      </c>
      <c r="F353" s="33">
        <v>432</v>
      </c>
      <c r="G353" s="34">
        <v>14</v>
      </c>
      <c r="H353" s="11">
        <f>0.00007854*D353*D353</f>
        <v>0.282744</v>
      </c>
      <c r="I353" s="11">
        <f>H353/1.6</f>
        <v>0.17671499999999998</v>
      </c>
      <c r="J353" s="11">
        <f t="shared" si="5"/>
        <v>4.8197529537797948E-3</v>
      </c>
    </row>
    <row r="354" spans="1:10" x14ac:dyDescent="0.25">
      <c r="A354" s="31" t="s">
        <v>285</v>
      </c>
      <c r="B354" s="31" t="s">
        <v>288</v>
      </c>
      <c r="C354" s="32" t="s">
        <v>30</v>
      </c>
      <c r="D354" s="31">
        <v>64</v>
      </c>
      <c r="E354" s="31">
        <v>30</v>
      </c>
      <c r="F354" s="33">
        <v>299</v>
      </c>
      <c r="G354" s="34">
        <v>15</v>
      </c>
      <c r="H354" s="11">
        <f>0.00007854*D354*D354</f>
        <v>0.32169984000000001</v>
      </c>
      <c r="I354" s="11">
        <f>H354/1.6</f>
        <v>0.2010624</v>
      </c>
      <c r="J354" s="11">
        <f t="shared" si="5"/>
        <v>5.4838078051894562E-3</v>
      </c>
    </row>
    <row r="355" spans="1:10" x14ac:dyDescent="0.25">
      <c r="A355" s="31" t="s">
        <v>285</v>
      </c>
      <c r="B355" s="31" t="s">
        <v>288</v>
      </c>
      <c r="C355" s="32" t="s">
        <v>30</v>
      </c>
      <c r="D355" s="31">
        <v>90</v>
      </c>
      <c r="E355" s="31">
        <v>20</v>
      </c>
      <c r="F355" s="33">
        <v>343</v>
      </c>
      <c r="G355" s="34">
        <v>16</v>
      </c>
      <c r="H355" s="11">
        <f>0.00007854*D355*D355</f>
        <v>0.63617400000000002</v>
      </c>
      <c r="I355" s="11">
        <f>H355/1.6</f>
        <v>0.39760875000000001</v>
      </c>
      <c r="J355" s="11">
        <f t="shared" si="5"/>
        <v>1.084444414600454E-2</v>
      </c>
    </row>
    <row r="356" spans="1:10" x14ac:dyDescent="0.25">
      <c r="A356" s="31" t="s">
        <v>285</v>
      </c>
      <c r="B356" s="31" t="s">
        <v>288</v>
      </c>
      <c r="C356" s="32" t="s">
        <v>30</v>
      </c>
      <c r="D356" s="31">
        <v>100</v>
      </c>
      <c r="E356" s="31">
        <v>25</v>
      </c>
      <c r="F356" s="33">
        <v>126</v>
      </c>
      <c r="G356" s="34">
        <v>16</v>
      </c>
      <c r="H356" s="11">
        <f>0.00007854*D356*D356</f>
        <v>0.78539999999999999</v>
      </c>
      <c r="I356" s="11">
        <f>H356/1.6</f>
        <v>0.49087499999999995</v>
      </c>
      <c r="J356" s="11">
        <f t="shared" si="5"/>
        <v>1.3388202649388318E-2</v>
      </c>
    </row>
    <row r="357" spans="1:10" x14ac:dyDescent="0.25">
      <c r="A357" s="31" t="s">
        <v>285</v>
      </c>
      <c r="B357" s="31" t="s">
        <v>288</v>
      </c>
      <c r="C357" s="32" t="s">
        <v>30</v>
      </c>
      <c r="D357" s="31">
        <v>110</v>
      </c>
      <c r="E357" s="31">
        <v>20</v>
      </c>
      <c r="F357" s="33">
        <v>215</v>
      </c>
      <c r="G357" s="34">
        <v>16</v>
      </c>
      <c r="H357" s="11">
        <f>0.00007854*D357*D357</f>
        <v>0.95033400000000001</v>
      </c>
      <c r="I357" s="11">
        <f>H357/1.6</f>
        <v>0.59395874999999998</v>
      </c>
      <c r="J357" s="11">
        <f t="shared" si="5"/>
        <v>1.6199725205759866E-2</v>
      </c>
    </row>
    <row r="358" spans="1:10" x14ac:dyDescent="0.25">
      <c r="A358" s="31" t="s">
        <v>285</v>
      </c>
      <c r="B358" s="31" t="s">
        <v>288</v>
      </c>
      <c r="C358" s="32" t="s">
        <v>289</v>
      </c>
      <c r="D358" s="31">
        <v>22</v>
      </c>
      <c r="E358" s="31">
        <v>15</v>
      </c>
      <c r="F358" s="33">
        <v>387</v>
      </c>
      <c r="G358" s="14">
        <v>6</v>
      </c>
      <c r="H358" s="11">
        <f>0.00007854*D358*D358</f>
        <v>3.8013360000000003E-2</v>
      </c>
      <c r="I358" s="11">
        <f>H358/1.6</f>
        <v>2.3758350000000001E-2</v>
      </c>
      <c r="J358" s="11">
        <f t="shared" si="5"/>
        <v>6.4798900823039474E-4</v>
      </c>
    </row>
    <row r="359" spans="1:10" x14ac:dyDescent="0.25">
      <c r="A359" s="31" t="s">
        <v>285</v>
      </c>
      <c r="B359" s="31" t="s">
        <v>288</v>
      </c>
      <c r="C359" s="32" t="s">
        <v>290</v>
      </c>
      <c r="D359" s="31">
        <v>28</v>
      </c>
      <c r="E359" s="31">
        <v>15</v>
      </c>
      <c r="F359" s="33">
        <v>420</v>
      </c>
      <c r="G359" s="14">
        <v>9</v>
      </c>
      <c r="H359" s="11">
        <f>0.00007854*D359*D359</f>
        <v>6.1575360000000003E-2</v>
      </c>
      <c r="I359" s="11">
        <f>H359/1.6</f>
        <v>3.8484600000000001E-2</v>
      </c>
      <c r="J359" s="11">
        <f t="shared" si="5"/>
        <v>1.0496350877120444E-3</v>
      </c>
    </row>
    <row r="360" spans="1:10" x14ac:dyDescent="0.25">
      <c r="A360" s="31" t="s">
        <v>285</v>
      </c>
      <c r="B360" s="31" t="s">
        <v>288</v>
      </c>
      <c r="C360" s="32" t="s">
        <v>291</v>
      </c>
      <c r="D360" s="31">
        <v>22</v>
      </c>
      <c r="E360" s="31">
        <v>10</v>
      </c>
      <c r="F360" s="33">
        <v>606</v>
      </c>
      <c r="G360" s="14">
        <v>6</v>
      </c>
      <c r="H360" s="11">
        <f>0.00007854*D360*D360</f>
        <v>3.8013360000000003E-2</v>
      </c>
      <c r="I360" s="11">
        <f>H360/1.6</f>
        <v>2.3758350000000001E-2</v>
      </c>
      <c r="J360" s="11">
        <f t="shared" si="5"/>
        <v>6.4798900823039474E-4</v>
      </c>
    </row>
    <row r="361" spans="1:10" x14ac:dyDescent="0.25">
      <c r="A361" s="31" t="s">
        <v>292</v>
      </c>
      <c r="B361" s="31" t="s">
        <v>293</v>
      </c>
      <c r="C361" s="32" t="s">
        <v>294</v>
      </c>
      <c r="D361" s="31">
        <v>26</v>
      </c>
      <c r="E361" s="31">
        <v>12</v>
      </c>
      <c r="F361" s="33">
        <v>416</v>
      </c>
      <c r="G361" s="14">
        <v>8</v>
      </c>
      <c r="H361" s="11">
        <f>0.00007854*D361*D361</f>
        <v>5.3093040000000008E-2</v>
      </c>
      <c r="I361" s="11">
        <f>H361/1.6</f>
        <v>3.3183150000000002E-2</v>
      </c>
      <c r="J361" s="11">
        <f t="shared" si="5"/>
        <v>9.0504249909865043E-4</v>
      </c>
    </row>
    <row r="362" spans="1:10" x14ac:dyDescent="0.25">
      <c r="A362" s="31" t="s">
        <v>295</v>
      </c>
      <c r="B362" s="31" t="s">
        <v>296</v>
      </c>
      <c r="C362" s="32" t="s">
        <v>297</v>
      </c>
      <c r="D362" s="31">
        <v>20</v>
      </c>
      <c r="E362" s="31">
        <v>10</v>
      </c>
      <c r="F362" s="33">
        <v>559</v>
      </c>
      <c r="G362" s="14">
        <v>5</v>
      </c>
      <c r="H362" s="11">
        <f>0.00007854*D362*D362</f>
        <v>3.1415999999999999E-2</v>
      </c>
      <c r="I362" s="11">
        <f>H362/1.6</f>
        <v>1.9635E-2</v>
      </c>
      <c r="J362" s="11">
        <f t="shared" si="5"/>
        <v>5.3552810597553278E-4</v>
      </c>
    </row>
    <row r="363" spans="1:10" x14ac:dyDescent="0.25">
      <c r="A363" s="31" t="s">
        <v>295</v>
      </c>
      <c r="B363" s="31" t="s">
        <v>296</v>
      </c>
      <c r="C363" s="32" t="s">
        <v>127</v>
      </c>
      <c r="D363" s="31">
        <v>18</v>
      </c>
      <c r="E363" s="31">
        <v>8</v>
      </c>
      <c r="F363" s="33">
        <v>450</v>
      </c>
      <c r="G363" s="34">
        <v>4</v>
      </c>
      <c r="H363" s="11">
        <f>0.00007854*D363*D363</f>
        <v>2.5446960000000001E-2</v>
      </c>
      <c r="I363" s="11">
        <f>H363/1.6</f>
        <v>1.5904350000000001E-2</v>
      </c>
      <c r="J363" s="11">
        <f t="shared" si="5"/>
        <v>4.3377776584018157E-4</v>
      </c>
    </row>
    <row r="364" spans="1:10" x14ac:dyDescent="0.25">
      <c r="A364" s="31" t="s">
        <v>295</v>
      </c>
      <c r="B364" s="31" t="s">
        <v>296</v>
      </c>
      <c r="C364" s="32" t="s">
        <v>127</v>
      </c>
      <c r="D364" s="31">
        <v>22</v>
      </c>
      <c r="E364" s="31">
        <v>9</v>
      </c>
      <c r="F364" s="33">
        <v>34</v>
      </c>
      <c r="G364" s="14">
        <v>6</v>
      </c>
      <c r="H364" s="11">
        <f>0.00007854*D364*D364</f>
        <v>3.8013360000000003E-2</v>
      </c>
      <c r="I364" s="11">
        <f>H364/1.6</f>
        <v>2.3758350000000001E-2</v>
      </c>
      <c r="J364" s="11">
        <f t="shared" si="5"/>
        <v>6.4798900823039474E-4</v>
      </c>
    </row>
    <row r="365" spans="1:10" x14ac:dyDescent="0.25">
      <c r="A365" s="31" t="s">
        <v>295</v>
      </c>
      <c r="B365" s="31" t="s">
        <v>296</v>
      </c>
      <c r="C365" s="32" t="s">
        <v>127</v>
      </c>
      <c r="D365" s="31">
        <v>25</v>
      </c>
      <c r="E365" s="31">
        <v>20</v>
      </c>
      <c r="F365" s="33">
        <v>488</v>
      </c>
      <c r="G365" s="14">
        <v>7</v>
      </c>
      <c r="H365" s="11">
        <f>0.00007854*D365*D365</f>
        <v>4.9087499999999999E-2</v>
      </c>
      <c r="I365" s="11">
        <f>H365/1.6</f>
        <v>3.0679687499999997E-2</v>
      </c>
      <c r="J365" s="11">
        <f t="shared" si="5"/>
        <v>8.3676266558676984E-4</v>
      </c>
    </row>
    <row r="366" spans="1:10" x14ac:dyDescent="0.25">
      <c r="A366" s="31" t="s">
        <v>206</v>
      </c>
      <c r="B366" s="31" t="s">
        <v>298</v>
      </c>
      <c r="C366" s="32" t="s">
        <v>128</v>
      </c>
      <c r="D366" s="31">
        <v>10</v>
      </c>
      <c r="E366" s="31">
        <v>9</v>
      </c>
      <c r="F366" s="33">
        <v>50</v>
      </c>
      <c r="G366" s="14">
        <v>1</v>
      </c>
      <c r="H366" s="11">
        <f>0.00007854*D366*D366</f>
        <v>7.8539999999999999E-3</v>
      </c>
      <c r="I366" s="11">
        <f>H366/1.6</f>
        <v>4.9087499999999999E-3</v>
      </c>
      <c r="J366" s="11">
        <f t="shared" si="5"/>
        <v>1.3388202649388319E-4</v>
      </c>
    </row>
    <row r="367" spans="1:10" x14ac:dyDescent="0.25">
      <c r="A367" s="31" t="s">
        <v>206</v>
      </c>
      <c r="B367" s="31" t="s">
        <v>298</v>
      </c>
      <c r="C367" s="32" t="s">
        <v>128</v>
      </c>
      <c r="D367" s="31">
        <v>10</v>
      </c>
      <c r="E367" s="31">
        <v>8</v>
      </c>
      <c r="F367" s="33">
        <v>495</v>
      </c>
      <c r="G367" s="14">
        <v>1</v>
      </c>
      <c r="H367" s="11">
        <f>0.00007854*D367*D367</f>
        <v>7.8539999999999999E-3</v>
      </c>
      <c r="I367" s="11">
        <f>H367/1.6</f>
        <v>4.9087499999999999E-3</v>
      </c>
      <c r="J367" s="11">
        <f t="shared" si="5"/>
        <v>1.3388202649388319E-4</v>
      </c>
    </row>
    <row r="368" spans="1:10" x14ac:dyDescent="0.25">
      <c r="A368" s="31" t="s">
        <v>206</v>
      </c>
      <c r="B368" s="31" t="s">
        <v>298</v>
      </c>
      <c r="C368" s="32" t="s">
        <v>128</v>
      </c>
      <c r="D368" s="31">
        <v>10</v>
      </c>
      <c r="E368" s="31">
        <v>9</v>
      </c>
      <c r="F368" s="33">
        <v>496</v>
      </c>
      <c r="G368" s="14">
        <v>1</v>
      </c>
      <c r="H368" s="11">
        <f>0.00007854*D368*D368</f>
        <v>7.8539999999999999E-3</v>
      </c>
      <c r="I368" s="11">
        <f>H368/1.6</f>
        <v>4.9087499999999999E-3</v>
      </c>
      <c r="J368" s="11">
        <f t="shared" si="5"/>
        <v>1.3388202649388319E-4</v>
      </c>
    </row>
    <row r="369" spans="1:10" x14ac:dyDescent="0.25">
      <c r="A369" s="31" t="s">
        <v>206</v>
      </c>
      <c r="B369" s="31" t="s">
        <v>298</v>
      </c>
      <c r="C369" s="32" t="s">
        <v>128</v>
      </c>
      <c r="D369" s="31">
        <v>12</v>
      </c>
      <c r="E369" s="31">
        <v>9</v>
      </c>
      <c r="F369" s="33">
        <v>51</v>
      </c>
      <c r="G369" s="14">
        <v>1</v>
      </c>
      <c r="H369" s="11">
        <f>0.00007854*D369*D369</f>
        <v>1.1309760000000002E-2</v>
      </c>
      <c r="I369" s="11">
        <f>H369/1.6</f>
        <v>7.0686000000000013E-3</v>
      </c>
      <c r="J369" s="11">
        <f t="shared" si="5"/>
        <v>1.9279011815119185E-4</v>
      </c>
    </row>
    <row r="370" spans="1:10" x14ac:dyDescent="0.25">
      <c r="A370" s="31" t="s">
        <v>206</v>
      </c>
      <c r="B370" s="31" t="s">
        <v>298</v>
      </c>
      <c r="C370" s="32" t="s">
        <v>128</v>
      </c>
      <c r="D370" s="31">
        <v>12</v>
      </c>
      <c r="E370" s="31">
        <v>10</v>
      </c>
      <c r="F370" s="33">
        <v>456</v>
      </c>
      <c r="G370" s="14">
        <v>1</v>
      </c>
      <c r="H370" s="11">
        <f>0.00007854*D370*D370</f>
        <v>1.1309760000000002E-2</v>
      </c>
      <c r="I370" s="11">
        <f>H370/1.6</f>
        <v>7.0686000000000013E-3</v>
      </c>
      <c r="J370" s="11">
        <f t="shared" si="5"/>
        <v>1.9279011815119185E-4</v>
      </c>
    </row>
    <row r="371" spans="1:10" x14ac:dyDescent="0.25">
      <c r="A371" s="31" t="s">
        <v>206</v>
      </c>
      <c r="B371" s="31" t="s">
        <v>298</v>
      </c>
      <c r="C371" s="32" t="s">
        <v>128</v>
      </c>
      <c r="D371" s="31">
        <v>15</v>
      </c>
      <c r="E371" s="31">
        <v>8</v>
      </c>
      <c r="F371" s="33">
        <v>107</v>
      </c>
      <c r="G371" s="14">
        <v>2</v>
      </c>
      <c r="H371" s="11">
        <f>0.00007854*D371*D371</f>
        <v>1.76715E-2</v>
      </c>
      <c r="I371" s="11">
        <f>H371/1.6</f>
        <v>1.1044687499999999E-2</v>
      </c>
      <c r="J371" s="11">
        <f t="shared" si="5"/>
        <v>3.0123455961123717E-4</v>
      </c>
    </row>
    <row r="372" spans="1:10" x14ac:dyDescent="0.25">
      <c r="A372" s="31" t="s">
        <v>206</v>
      </c>
      <c r="B372" s="31" t="s">
        <v>298</v>
      </c>
      <c r="C372" s="32" t="s">
        <v>128</v>
      </c>
      <c r="D372" s="31">
        <v>17</v>
      </c>
      <c r="E372" s="31">
        <v>14</v>
      </c>
      <c r="F372" s="33">
        <v>388</v>
      </c>
      <c r="G372" s="14">
        <v>3</v>
      </c>
      <c r="H372" s="11">
        <f>0.00007854*D372*D372</f>
        <v>2.2698059999999999E-2</v>
      </c>
      <c r="I372" s="11">
        <f>H372/1.6</f>
        <v>1.4186287499999999E-2</v>
      </c>
      <c r="J372" s="11">
        <f t="shared" si="5"/>
        <v>3.8691905656732239E-4</v>
      </c>
    </row>
    <row r="373" spans="1:10" x14ac:dyDescent="0.25">
      <c r="A373" s="31" t="s">
        <v>206</v>
      </c>
      <c r="B373" s="31" t="s">
        <v>298</v>
      </c>
      <c r="C373" s="32" t="s">
        <v>128</v>
      </c>
      <c r="D373" s="31">
        <v>17</v>
      </c>
      <c r="E373" s="31">
        <v>12</v>
      </c>
      <c r="F373" s="33">
        <v>497</v>
      </c>
      <c r="G373" s="14">
        <v>3</v>
      </c>
      <c r="H373" s="11">
        <f>0.00007854*D373*D373</f>
        <v>2.2698059999999999E-2</v>
      </c>
      <c r="I373" s="11">
        <f>H373/1.6</f>
        <v>1.4186287499999999E-2</v>
      </c>
      <c r="J373" s="11">
        <f t="shared" si="5"/>
        <v>3.8691905656732239E-4</v>
      </c>
    </row>
    <row r="374" spans="1:10" x14ac:dyDescent="0.25">
      <c r="A374" s="31" t="s">
        <v>206</v>
      </c>
      <c r="B374" s="31" t="s">
        <v>298</v>
      </c>
      <c r="C374" s="32" t="s">
        <v>128</v>
      </c>
      <c r="D374" s="31">
        <v>21</v>
      </c>
      <c r="E374" s="31">
        <v>12</v>
      </c>
      <c r="F374" s="33">
        <v>49</v>
      </c>
      <c r="G374" s="14">
        <v>5</v>
      </c>
      <c r="H374" s="11">
        <f>0.00007854*D374*D374</f>
        <v>3.4636140000000003E-2</v>
      </c>
      <c r="I374" s="11">
        <f>H374/1.6</f>
        <v>2.1647587499999999E-2</v>
      </c>
      <c r="J374" s="11">
        <f t="shared" si="5"/>
        <v>5.9041973683802485E-4</v>
      </c>
    </row>
    <row r="375" spans="1:10" x14ac:dyDescent="0.25">
      <c r="A375" s="31" t="s">
        <v>206</v>
      </c>
      <c r="B375" s="31" t="s">
        <v>298</v>
      </c>
      <c r="C375" s="32" t="s">
        <v>128</v>
      </c>
      <c r="D375" s="31">
        <v>27</v>
      </c>
      <c r="E375" s="31">
        <v>18</v>
      </c>
      <c r="F375" s="33">
        <v>200</v>
      </c>
      <c r="G375" s="14">
        <v>8</v>
      </c>
      <c r="H375" s="11">
        <f>0.00007854*D375*D375</f>
        <v>5.725566E-2</v>
      </c>
      <c r="I375" s="11">
        <f>H375/1.6</f>
        <v>3.5784787499999998E-2</v>
      </c>
      <c r="J375" s="11">
        <f t="shared" si="5"/>
        <v>9.759999731404085E-4</v>
      </c>
    </row>
    <row r="376" spans="1:10" x14ac:dyDescent="0.25">
      <c r="A376" s="31" t="s">
        <v>206</v>
      </c>
      <c r="B376" s="31" t="s">
        <v>298</v>
      </c>
      <c r="C376" s="32" t="s">
        <v>128</v>
      </c>
      <c r="D376" s="31">
        <v>28</v>
      </c>
      <c r="E376" s="31">
        <v>14</v>
      </c>
      <c r="F376" s="33">
        <v>327</v>
      </c>
      <c r="G376" s="14">
        <v>9</v>
      </c>
      <c r="H376" s="11">
        <f>0.00007854*D376*D376</f>
        <v>6.1575360000000003E-2</v>
      </c>
      <c r="I376" s="11">
        <f>H376/1.6</f>
        <v>3.8484600000000001E-2</v>
      </c>
      <c r="J376" s="11">
        <f t="shared" si="5"/>
        <v>1.0496350877120444E-3</v>
      </c>
    </row>
    <row r="377" spans="1:10" x14ac:dyDescent="0.25">
      <c r="A377" s="31" t="s">
        <v>206</v>
      </c>
      <c r="B377" s="31" t="s">
        <v>298</v>
      </c>
      <c r="C377" s="32" t="s">
        <v>128</v>
      </c>
      <c r="D377" s="31">
        <v>28</v>
      </c>
      <c r="E377" s="31">
        <v>15</v>
      </c>
      <c r="F377" s="33">
        <v>501</v>
      </c>
      <c r="G377" s="14">
        <v>9</v>
      </c>
      <c r="H377" s="11">
        <f>0.00007854*D377*D377</f>
        <v>6.1575360000000003E-2</v>
      </c>
      <c r="I377" s="11">
        <f>H377/1.6</f>
        <v>3.8484600000000001E-2</v>
      </c>
      <c r="J377" s="11">
        <f t="shared" si="5"/>
        <v>1.0496350877120444E-3</v>
      </c>
    </row>
    <row r="378" spans="1:10" x14ac:dyDescent="0.25">
      <c r="A378" s="31" t="s">
        <v>206</v>
      </c>
      <c r="B378" s="31" t="s">
        <v>298</v>
      </c>
      <c r="C378" s="32" t="s">
        <v>128</v>
      </c>
      <c r="D378" s="31">
        <v>29</v>
      </c>
      <c r="E378" s="31">
        <v>12</v>
      </c>
      <c r="F378" s="33">
        <v>326</v>
      </c>
      <c r="G378" s="14">
        <v>10</v>
      </c>
      <c r="H378" s="11">
        <f>0.00007854*D378*D378</f>
        <v>6.6052139999999995E-2</v>
      </c>
      <c r="I378" s="11">
        <f>H378/1.6</f>
        <v>4.1282587499999995E-2</v>
      </c>
      <c r="J378" s="11">
        <f t="shared" si="5"/>
        <v>1.1259478428135576E-3</v>
      </c>
    </row>
    <row r="379" spans="1:10" x14ac:dyDescent="0.25">
      <c r="A379" s="31" t="s">
        <v>206</v>
      </c>
      <c r="B379" s="31" t="s">
        <v>298</v>
      </c>
      <c r="C379" s="32" t="s">
        <v>128</v>
      </c>
      <c r="D379" s="31">
        <v>30</v>
      </c>
      <c r="E379" s="31">
        <v>15</v>
      </c>
      <c r="F379" s="33">
        <v>108</v>
      </c>
      <c r="G379" s="14">
        <v>10</v>
      </c>
      <c r="H379" s="11">
        <f>0.00007854*D379*D379</f>
        <v>7.0685999999999999E-2</v>
      </c>
      <c r="I379" s="11">
        <f>H379/1.6</f>
        <v>4.4178749999999996E-2</v>
      </c>
      <c r="J379" s="11">
        <f t="shared" si="5"/>
        <v>1.2049382384449487E-3</v>
      </c>
    </row>
    <row r="380" spans="1:10" x14ac:dyDescent="0.25">
      <c r="A380" s="31" t="s">
        <v>206</v>
      </c>
      <c r="B380" s="31" t="s">
        <v>298</v>
      </c>
      <c r="C380" s="32" t="s">
        <v>128</v>
      </c>
      <c r="D380" s="31">
        <v>32</v>
      </c>
      <c r="E380" s="31">
        <v>14</v>
      </c>
      <c r="F380" s="33">
        <v>109</v>
      </c>
      <c r="G380" s="14">
        <v>11</v>
      </c>
      <c r="H380" s="11">
        <f>0.00007854*D380*D380</f>
        <v>8.0424960000000004E-2</v>
      </c>
      <c r="I380" s="11">
        <f>H380/1.6</f>
        <v>5.0265600000000001E-2</v>
      </c>
      <c r="J380" s="11">
        <f t="shared" si="5"/>
        <v>1.370951951297364E-3</v>
      </c>
    </row>
    <row r="381" spans="1:10" x14ac:dyDescent="0.25">
      <c r="A381" s="31" t="s">
        <v>206</v>
      </c>
      <c r="B381" s="31" t="s">
        <v>298</v>
      </c>
      <c r="C381" s="32" t="s">
        <v>128</v>
      </c>
      <c r="D381" s="31">
        <v>38</v>
      </c>
      <c r="E381" s="31">
        <v>30</v>
      </c>
      <c r="F381" s="33">
        <v>328</v>
      </c>
      <c r="G381" s="14">
        <v>12</v>
      </c>
      <c r="H381" s="11">
        <f>0.00007854*D381*D381</f>
        <v>0.11341176</v>
      </c>
      <c r="I381" s="11">
        <f>H381/1.6</f>
        <v>7.0882349999999997E-2</v>
      </c>
      <c r="J381" s="11">
        <f t="shared" si="5"/>
        <v>1.9332564625716732E-3</v>
      </c>
    </row>
    <row r="382" spans="1:10" x14ac:dyDescent="0.25">
      <c r="A382" s="31" t="s">
        <v>206</v>
      </c>
      <c r="B382" s="31" t="s">
        <v>298</v>
      </c>
      <c r="C382" s="32" t="s">
        <v>128</v>
      </c>
      <c r="D382" s="31">
        <v>40</v>
      </c>
      <c r="E382" s="31">
        <v>25</v>
      </c>
      <c r="F382" s="33">
        <v>106</v>
      </c>
      <c r="G382" s="14">
        <v>12</v>
      </c>
      <c r="H382" s="11">
        <f>0.00007854*D382*D382</f>
        <v>0.125664</v>
      </c>
      <c r="I382" s="11">
        <f>H382/1.6</f>
        <v>7.8539999999999999E-2</v>
      </c>
      <c r="J382" s="11">
        <f t="shared" si="5"/>
        <v>2.1421124239021311E-3</v>
      </c>
    </row>
    <row r="383" spans="1:10" x14ac:dyDescent="0.25">
      <c r="A383" s="31" t="s">
        <v>206</v>
      </c>
      <c r="B383" s="31" t="s">
        <v>298</v>
      </c>
      <c r="C383" s="32" t="s">
        <v>128</v>
      </c>
      <c r="D383" s="31">
        <v>40</v>
      </c>
      <c r="E383" s="31">
        <v>15</v>
      </c>
      <c r="F383" s="33">
        <v>330</v>
      </c>
      <c r="G383" s="14">
        <v>12</v>
      </c>
      <c r="H383" s="11">
        <f>0.00007854*D383*D383</f>
        <v>0.125664</v>
      </c>
      <c r="I383" s="11">
        <f>H383/1.6</f>
        <v>7.8539999999999999E-2</v>
      </c>
      <c r="J383" s="11">
        <f t="shared" si="5"/>
        <v>2.1421124239021311E-3</v>
      </c>
    </row>
    <row r="384" spans="1:10" x14ac:dyDescent="0.25">
      <c r="A384" s="31" t="s">
        <v>206</v>
      </c>
      <c r="B384" s="31" t="s">
        <v>298</v>
      </c>
      <c r="C384" s="32" t="s">
        <v>128</v>
      </c>
      <c r="D384" s="31">
        <v>50</v>
      </c>
      <c r="E384" s="31">
        <v>25</v>
      </c>
      <c r="F384" s="33">
        <v>110</v>
      </c>
      <c r="G384" s="34">
        <v>13</v>
      </c>
      <c r="H384" s="11">
        <f>0.00007854*D384*D384</f>
        <v>0.19635</v>
      </c>
      <c r="I384" s="11">
        <f>H384/1.6</f>
        <v>0.12271874999999999</v>
      </c>
      <c r="J384" s="11">
        <f t="shared" si="5"/>
        <v>3.3470506623470794E-3</v>
      </c>
    </row>
    <row r="385" spans="1:10" x14ac:dyDescent="0.25">
      <c r="A385" s="31" t="s">
        <v>206</v>
      </c>
      <c r="B385" s="31" t="s">
        <v>298</v>
      </c>
      <c r="C385" s="32" t="s">
        <v>128</v>
      </c>
      <c r="D385" s="31">
        <v>70</v>
      </c>
      <c r="E385" s="31">
        <v>30</v>
      </c>
      <c r="F385" s="33">
        <v>329</v>
      </c>
      <c r="G385" s="34">
        <v>15</v>
      </c>
      <c r="H385" s="11">
        <f>0.00007854*D385*D385</f>
        <v>0.38484600000000002</v>
      </c>
      <c r="I385" s="11">
        <f>H385/1.6</f>
        <v>0.24052875000000001</v>
      </c>
      <c r="J385" s="11">
        <f t="shared" si="5"/>
        <v>6.5602192982002769E-3</v>
      </c>
    </row>
    <row r="386" spans="1:10" x14ac:dyDescent="0.25">
      <c r="A386" s="31" t="s">
        <v>194</v>
      </c>
      <c r="B386" s="31" t="s">
        <v>299</v>
      </c>
      <c r="C386" s="32" t="s">
        <v>20</v>
      </c>
      <c r="D386" s="31">
        <v>10</v>
      </c>
      <c r="E386" s="31">
        <v>6</v>
      </c>
      <c r="F386" s="33">
        <v>118</v>
      </c>
      <c r="G386" s="14">
        <v>1</v>
      </c>
      <c r="H386" s="11">
        <f>0.00007854*D386*D386</f>
        <v>7.8539999999999999E-3</v>
      </c>
      <c r="I386" s="11">
        <f>H386/1.6</f>
        <v>4.9087499999999999E-3</v>
      </c>
      <c r="J386" s="11">
        <f t="shared" si="5"/>
        <v>1.3388202649388319E-4</v>
      </c>
    </row>
    <row r="387" spans="1:10" x14ac:dyDescent="0.25">
      <c r="A387" s="31" t="s">
        <v>194</v>
      </c>
      <c r="B387" s="31" t="s">
        <v>299</v>
      </c>
      <c r="C387" s="32" t="s">
        <v>20</v>
      </c>
      <c r="D387" s="31">
        <v>15</v>
      </c>
      <c r="E387" s="31">
        <v>7</v>
      </c>
      <c r="F387" s="33">
        <v>511</v>
      </c>
      <c r="G387" s="14">
        <v>2</v>
      </c>
      <c r="H387" s="11">
        <f>0.00007854*D387*D387</f>
        <v>1.76715E-2</v>
      </c>
      <c r="I387" s="11">
        <f>H387/1.6</f>
        <v>1.1044687499999999E-2</v>
      </c>
      <c r="J387" s="11">
        <f t="shared" ref="J387:J450" si="6">I387/36.6647423</f>
        <v>3.0123455961123717E-4</v>
      </c>
    </row>
    <row r="388" spans="1:10" x14ac:dyDescent="0.25">
      <c r="A388" s="31" t="s">
        <v>194</v>
      </c>
      <c r="B388" s="31" t="s">
        <v>299</v>
      </c>
      <c r="C388" s="32" t="s">
        <v>20</v>
      </c>
      <c r="D388" s="31">
        <v>18</v>
      </c>
      <c r="E388" s="31">
        <v>9</v>
      </c>
      <c r="F388" s="33">
        <v>62</v>
      </c>
      <c r="G388" s="34">
        <v>4</v>
      </c>
      <c r="H388" s="11">
        <f>0.00007854*D388*D388</f>
        <v>2.5446960000000001E-2</v>
      </c>
      <c r="I388" s="11">
        <f>H388/1.6</f>
        <v>1.5904350000000001E-2</v>
      </c>
      <c r="J388" s="11">
        <f t="shared" si="6"/>
        <v>4.3377776584018157E-4</v>
      </c>
    </row>
    <row r="389" spans="1:10" x14ac:dyDescent="0.25">
      <c r="A389" s="31" t="s">
        <v>194</v>
      </c>
      <c r="B389" s="31" t="s">
        <v>299</v>
      </c>
      <c r="C389" s="32" t="s">
        <v>20</v>
      </c>
      <c r="D389" s="31">
        <v>18</v>
      </c>
      <c r="E389" s="31">
        <v>12</v>
      </c>
      <c r="F389" s="33">
        <v>338</v>
      </c>
      <c r="G389" s="34">
        <v>4</v>
      </c>
      <c r="H389" s="11">
        <f>0.00007854*D389*D389</f>
        <v>2.5446960000000001E-2</v>
      </c>
      <c r="I389" s="11">
        <f>H389/1.6</f>
        <v>1.5904350000000001E-2</v>
      </c>
      <c r="J389" s="11">
        <f t="shared" si="6"/>
        <v>4.3377776584018157E-4</v>
      </c>
    </row>
    <row r="390" spans="1:10" x14ac:dyDescent="0.25">
      <c r="A390" s="31" t="s">
        <v>194</v>
      </c>
      <c r="B390" s="31" t="s">
        <v>299</v>
      </c>
      <c r="C390" s="32" t="s">
        <v>20</v>
      </c>
      <c r="D390" s="31">
        <v>20</v>
      </c>
      <c r="E390" s="31">
        <v>13</v>
      </c>
      <c r="F390" s="33">
        <v>248</v>
      </c>
      <c r="G390" s="14">
        <v>5</v>
      </c>
      <c r="H390" s="11">
        <f>0.00007854*D390*D390</f>
        <v>3.1415999999999999E-2</v>
      </c>
      <c r="I390" s="11">
        <f>H390/1.6</f>
        <v>1.9635E-2</v>
      </c>
      <c r="J390" s="11">
        <f t="shared" si="6"/>
        <v>5.3552810597553278E-4</v>
      </c>
    </row>
    <row r="391" spans="1:10" x14ac:dyDescent="0.25">
      <c r="A391" s="31" t="s">
        <v>194</v>
      </c>
      <c r="B391" s="31" t="s">
        <v>299</v>
      </c>
      <c r="C391" s="32" t="s">
        <v>20</v>
      </c>
      <c r="D391" s="31">
        <v>20</v>
      </c>
      <c r="E391" s="31">
        <v>10</v>
      </c>
      <c r="F391" s="33">
        <v>249</v>
      </c>
      <c r="G391" s="14">
        <v>5</v>
      </c>
      <c r="H391" s="11">
        <f>0.00007854*D391*D391</f>
        <v>3.1415999999999999E-2</v>
      </c>
      <c r="I391" s="11">
        <f>H391/1.6</f>
        <v>1.9635E-2</v>
      </c>
      <c r="J391" s="11">
        <f t="shared" si="6"/>
        <v>5.3552810597553278E-4</v>
      </c>
    </row>
    <row r="392" spans="1:10" x14ac:dyDescent="0.25">
      <c r="A392" s="31" t="s">
        <v>194</v>
      </c>
      <c r="B392" s="31" t="s">
        <v>299</v>
      </c>
      <c r="C392" s="32" t="s">
        <v>20</v>
      </c>
      <c r="D392" s="31">
        <v>22</v>
      </c>
      <c r="E392" s="31">
        <v>12</v>
      </c>
      <c r="F392" s="33">
        <v>205</v>
      </c>
      <c r="G392" s="14">
        <v>6</v>
      </c>
      <c r="H392" s="11">
        <f>0.00007854*D392*D392</f>
        <v>3.8013360000000003E-2</v>
      </c>
      <c r="I392" s="11">
        <f>H392/1.6</f>
        <v>2.3758350000000001E-2</v>
      </c>
      <c r="J392" s="11">
        <f t="shared" si="6"/>
        <v>6.4798900823039474E-4</v>
      </c>
    </row>
    <row r="393" spans="1:10" x14ac:dyDescent="0.25">
      <c r="A393" s="31" t="s">
        <v>194</v>
      </c>
      <c r="B393" s="31" t="s">
        <v>299</v>
      </c>
      <c r="C393" s="32" t="s">
        <v>20</v>
      </c>
      <c r="D393" s="31">
        <v>24</v>
      </c>
      <c r="E393" s="31">
        <v>12</v>
      </c>
      <c r="F393" s="33">
        <v>536</v>
      </c>
      <c r="G393" s="14">
        <v>7</v>
      </c>
      <c r="H393" s="11">
        <f>0.00007854*D393*D393</f>
        <v>4.5239040000000008E-2</v>
      </c>
      <c r="I393" s="11">
        <f>H393/1.6</f>
        <v>2.8274400000000005E-2</v>
      </c>
      <c r="J393" s="11">
        <f t="shared" si="6"/>
        <v>7.711604726047674E-4</v>
      </c>
    </row>
    <row r="394" spans="1:10" x14ac:dyDescent="0.25">
      <c r="A394" s="31" t="s">
        <v>194</v>
      </c>
      <c r="B394" s="31" t="s">
        <v>299</v>
      </c>
      <c r="C394" s="32" t="s">
        <v>20</v>
      </c>
      <c r="D394" s="31">
        <v>28</v>
      </c>
      <c r="E394" s="31">
        <v>10</v>
      </c>
      <c r="F394" s="33">
        <v>422</v>
      </c>
      <c r="G394" s="14">
        <v>10</v>
      </c>
      <c r="H394" s="11">
        <f>0.00007854*D394*D394</f>
        <v>6.1575360000000003E-2</v>
      </c>
      <c r="I394" s="11">
        <f>H394/1.6</f>
        <v>3.8484600000000001E-2</v>
      </c>
      <c r="J394" s="11">
        <f t="shared" si="6"/>
        <v>1.0496350877120444E-3</v>
      </c>
    </row>
    <row r="395" spans="1:10" x14ac:dyDescent="0.25">
      <c r="A395" s="31" t="s">
        <v>194</v>
      </c>
      <c r="B395" s="31" t="s">
        <v>299</v>
      </c>
      <c r="C395" s="32" t="s">
        <v>20</v>
      </c>
      <c r="D395" s="31">
        <v>30</v>
      </c>
      <c r="E395" s="31">
        <v>15</v>
      </c>
      <c r="F395" s="33">
        <v>204</v>
      </c>
      <c r="G395" s="14">
        <v>11</v>
      </c>
      <c r="H395" s="11">
        <f>0.00007854*D395*D395</f>
        <v>7.0685999999999999E-2</v>
      </c>
      <c r="I395" s="11">
        <f>H395/1.6</f>
        <v>4.4178749999999996E-2</v>
      </c>
      <c r="J395" s="11">
        <f t="shared" si="6"/>
        <v>1.2049382384449487E-3</v>
      </c>
    </row>
    <row r="396" spans="1:10" x14ac:dyDescent="0.25">
      <c r="A396" s="31" t="s">
        <v>194</v>
      </c>
      <c r="B396" s="31" t="s">
        <v>299</v>
      </c>
      <c r="C396" s="32" t="s">
        <v>20</v>
      </c>
      <c r="D396" s="31">
        <v>32</v>
      </c>
      <c r="E396" s="31">
        <v>12</v>
      </c>
      <c r="F396" s="33">
        <v>535</v>
      </c>
      <c r="G396" s="14">
        <v>11</v>
      </c>
      <c r="H396" s="11">
        <f>0.00007854*D396*D396</f>
        <v>8.0424960000000004E-2</v>
      </c>
      <c r="I396" s="11">
        <f>H396/1.6</f>
        <v>5.0265600000000001E-2</v>
      </c>
      <c r="J396" s="11">
        <f t="shared" si="6"/>
        <v>1.370951951297364E-3</v>
      </c>
    </row>
    <row r="397" spans="1:10" x14ac:dyDescent="0.25">
      <c r="A397" s="31" t="s">
        <v>194</v>
      </c>
      <c r="B397" s="31" t="s">
        <v>299</v>
      </c>
      <c r="C397" s="32" t="s">
        <v>300</v>
      </c>
      <c r="D397" s="31">
        <v>16</v>
      </c>
      <c r="E397" s="31">
        <v>10</v>
      </c>
      <c r="F397" s="33">
        <v>583</v>
      </c>
      <c r="G397" s="14">
        <v>3</v>
      </c>
      <c r="H397" s="11">
        <f>0.00007854*D397*D397</f>
        <v>2.0106240000000001E-2</v>
      </c>
      <c r="I397" s="11">
        <f>H397/1.6</f>
        <v>1.25664E-2</v>
      </c>
      <c r="J397" s="11">
        <f t="shared" si="6"/>
        <v>3.4273798782434101E-4</v>
      </c>
    </row>
    <row r="398" spans="1:10" x14ac:dyDescent="0.25">
      <c r="A398" s="31" t="s">
        <v>225</v>
      </c>
      <c r="B398" s="31" t="s">
        <v>301</v>
      </c>
      <c r="C398" s="32" t="s">
        <v>44</v>
      </c>
      <c r="D398" s="31">
        <v>70</v>
      </c>
      <c r="E398" s="31">
        <v>25</v>
      </c>
      <c r="F398" s="33">
        <v>533</v>
      </c>
      <c r="G398" s="34">
        <v>15</v>
      </c>
      <c r="H398" s="11">
        <f>0.00007854*D398*D398</f>
        <v>0.38484600000000002</v>
      </c>
      <c r="I398" s="11">
        <f>H398/1.6</f>
        <v>0.24052875000000001</v>
      </c>
      <c r="J398" s="11">
        <f t="shared" si="6"/>
        <v>6.5602192982002769E-3</v>
      </c>
    </row>
    <row r="399" spans="1:10" x14ac:dyDescent="0.25">
      <c r="A399" s="31" t="s">
        <v>225</v>
      </c>
      <c r="B399" s="31" t="s">
        <v>301</v>
      </c>
      <c r="C399" s="32" t="s">
        <v>58</v>
      </c>
      <c r="D399" s="31">
        <v>10</v>
      </c>
      <c r="E399" s="31">
        <v>12</v>
      </c>
      <c r="F399" s="33">
        <v>4</v>
      </c>
      <c r="G399" s="14">
        <v>1</v>
      </c>
      <c r="H399" s="11">
        <f>0.00007854*D399*D399</f>
        <v>7.8539999999999999E-3</v>
      </c>
      <c r="I399" s="11">
        <f>H399/1.6</f>
        <v>4.9087499999999999E-3</v>
      </c>
      <c r="J399" s="11">
        <f t="shared" si="6"/>
        <v>1.3388202649388319E-4</v>
      </c>
    </row>
    <row r="400" spans="1:10" x14ac:dyDescent="0.25">
      <c r="A400" s="31" t="s">
        <v>225</v>
      </c>
      <c r="B400" s="31" t="s">
        <v>301</v>
      </c>
      <c r="C400" s="32" t="s">
        <v>58</v>
      </c>
      <c r="D400" s="31">
        <v>12</v>
      </c>
      <c r="E400" s="31">
        <v>8</v>
      </c>
      <c r="F400" s="33">
        <v>392</v>
      </c>
      <c r="G400" s="14">
        <v>1</v>
      </c>
      <c r="H400" s="11">
        <f>0.00007854*D400*D400</f>
        <v>1.1309760000000002E-2</v>
      </c>
      <c r="I400" s="11">
        <f>H400/1.6</f>
        <v>7.0686000000000013E-3</v>
      </c>
      <c r="J400" s="11">
        <f t="shared" si="6"/>
        <v>1.9279011815119185E-4</v>
      </c>
    </row>
    <row r="401" spans="1:10" x14ac:dyDescent="0.25">
      <c r="A401" s="31" t="s">
        <v>225</v>
      </c>
      <c r="B401" s="31" t="s">
        <v>301</v>
      </c>
      <c r="C401" s="32" t="s">
        <v>58</v>
      </c>
      <c r="D401" s="31">
        <v>15</v>
      </c>
      <c r="E401" s="31">
        <v>10</v>
      </c>
      <c r="F401" s="33">
        <v>252</v>
      </c>
      <c r="G401" s="14">
        <v>2</v>
      </c>
      <c r="H401" s="11">
        <f>0.00007854*D401*D401</f>
        <v>1.76715E-2</v>
      </c>
      <c r="I401" s="11">
        <f>H401/1.6</f>
        <v>1.1044687499999999E-2</v>
      </c>
      <c r="J401" s="11">
        <f t="shared" si="6"/>
        <v>3.0123455961123717E-4</v>
      </c>
    </row>
    <row r="402" spans="1:10" x14ac:dyDescent="0.25">
      <c r="A402" s="31" t="s">
        <v>225</v>
      </c>
      <c r="B402" s="31" t="s">
        <v>301</v>
      </c>
      <c r="C402" s="32" t="s">
        <v>58</v>
      </c>
      <c r="D402" s="31">
        <v>15</v>
      </c>
      <c r="E402" s="31">
        <v>10</v>
      </c>
      <c r="F402" s="33">
        <v>393</v>
      </c>
      <c r="G402" s="14">
        <v>2</v>
      </c>
      <c r="H402" s="11">
        <f>0.00007854*D402*D402</f>
        <v>1.76715E-2</v>
      </c>
      <c r="I402" s="11">
        <f>H402/1.6</f>
        <v>1.1044687499999999E-2</v>
      </c>
      <c r="J402" s="11">
        <f t="shared" si="6"/>
        <v>3.0123455961123717E-4</v>
      </c>
    </row>
    <row r="403" spans="1:10" x14ac:dyDescent="0.25">
      <c r="A403" s="31" t="s">
        <v>225</v>
      </c>
      <c r="B403" s="31" t="s">
        <v>301</v>
      </c>
      <c r="C403" s="32" t="s">
        <v>58</v>
      </c>
      <c r="D403" s="31">
        <v>16</v>
      </c>
      <c r="E403" s="31">
        <v>7</v>
      </c>
      <c r="F403" s="33">
        <v>369</v>
      </c>
      <c r="G403" s="14">
        <v>2</v>
      </c>
      <c r="H403" s="11">
        <f>0.00007854*D403*D403</f>
        <v>2.0106240000000001E-2</v>
      </c>
      <c r="I403" s="11">
        <f>H403/1.6</f>
        <v>1.25664E-2</v>
      </c>
      <c r="J403" s="11">
        <f t="shared" si="6"/>
        <v>3.4273798782434101E-4</v>
      </c>
    </row>
    <row r="404" spans="1:10" x14ac:dyDescent="0.25">
      <c r="A404" s="31" t="s">
        <v>225</v>
      </c>
      <c r="B404" s="31" t="s">
        <v>301</v>
      </c>
      <c r="C404" s="32" t="s">
        <v>58</v>
      </c>
      <c r="D404" s="31">
        <v>18</v>
      </c>
      <c r="E404" s="31">
        <v>10</v>
      </c>
      <c r="F404" s="33">
        <v>3</v>
      </c>
      <c r="G404" s="14">
        <v>3</v>
      </c>
      <c r="H404" s="11">
        <f>0.00007854*D404*D404</f>
        <v>2.5446960000000001E-2</v>
      </c>
      <c r="I404" s="11">
        <f>H404/1.6</f>
        <v>1.5904350000000001E-2</v>
      </c>
      <c r="J404" s="11">
        <f t="shared" si="6"/>
        <v>4.3377776584018157E-4</v>
      </c>
    </row>
    <row r="405" spans="1:10" x14ac:dyDescent="0.25">
      <c r="A405" s="31" t="s">
        <v>225</v>
      </c>
      <c r="B405" s="31" t="s">
        <v>301</v>
      </c>
      <c r="C405" s="32" t="s">
        <v>58</v>
      </c>
      <c r="D405" s="31">
        <v>18</v>
      </c>
      <c r="E405" s="31">
        <v>10</v>
      </c>
      <c r="F405" s="33">
        <v>368</v>
      </c>
      <c r="G405" s="14">
        <v>3</v>
      </c>
      <c r="H405" s="11">
        <f>0.00007854*D405*D405</f>
        <v>2.5446960000000001E-2</v>
      </c>
      <c r="I405" s="11">
        <f>H405/1.6</f>
        <v>1.5904350000000001E-2</v>
      </c>
      <c r="J405" s="11">
        <f t="shared" si="6"/>
        <v>4.3377776584018157E-4</v>
      </c>
    </row>
    <row r="406" spans="1:10" x14ac:dyDescent="0.25">
      <c r="A406" s="31" t="s">
        <v>225</v>
      </c>
      <c r="B406" s="31" t="s">
        <v>301</v>
      </c>
      <c r="C406" s="32" t="s">
        <v>58</v>
      </c>
      <c r="D406" s="31">
        <v>20</v>
      </c>
      <c r="E406" s="31">
        <v>9</v>
      </c>
      <c r="F406" s="33">
        <v>66</v>
      </c>
      <c r="G406" s="14">
        <v>5</v>
      </c>
      <c r="H406" s="11">
        <f>0.00007854*D406*D406</f>
        <v>3.1415999999999999E-2</v>
      </c>
      <c r="I406" s="11">
        <f>H406/1.6</f>
        <v>1.9635E-2</v>
      </c>
      <c r="J406" s="11">
        <f t="shared" si="6"/>
        <v>5.3552810597553278E-4</v>
      </c>
    </row>
    <row r="407" spans="1:10" x14ac:dyDescent="0.25">
      <c r="A407" s="31" t="s">
        <v>225</v>
      </c>
      <c r="B407" s="31" t="s">
        <v>301</v>
      </c>
      <c r="C407" s="32" t="s">
        <v>58</v>
      </c>
      <c r="D407" s="31">
        <v>20</v>
      </c>
      <c r="E407" s="31">
        <v>12</v>
      </c>
      <c r="F407" s="33">
        <v>425</v>
      </c>
      <c r="G407" s="14">
        <v>5</v>
      </c>
      <c r="H407" s="11">
        <f>0.00007854*D407*D407</f>
        <v>3.1415999999999999E-2</v>
      </c>
      <c r="I407" s="11">
        <f>H407/1.6</f>
        <v>1.9635E-2</v>
      </c>
      <c r="J407" s="11">
        <f t="shared" si="6"/>
        <v>5.3552810597553278E-4</v>
      </c>
    </row>
    <row r="408" spans="1:10" x14ac:dyDescent="0.25">
      <c r="A408" s="31" t="s">
        <v>225</v>
      </c>
      <c r="B408" s="31" t="s">
        <v>301</v>
      </c>
      <c r="C408" s="32" t="s">
        <v>58</v>
      </c>
      <c r="D408" s="31">
        <v>22</v>
      </c>
      <c r="E408" s="31">
        <v>12</v>
      </c>
      <c r="F408" s="33">
        <v>367</v>
      </c>
      <c r="G408" s="14">
        <v>6</v>
      </c>
      <c r="H408" s="11">
        <f>0.00007854*D408*D408</f>
        <v>3.8013360000000003E-2</v>
      </c>
      <c r="I408" s="11">
        <f>H408/1.6</f>
        <v>2.3758350000000001E-2</v>
      </c>
      <c r="J408" s="11">
        <f t="shared" si="6"/>
        <v>6.4798900823039474E-4</v>
      </c>
    </row>
    <row r="409" spans="1:10" x14ac:dyDescent="0.25">
      <c r="A409" s="31" t="s">
        <v>225</v>
      </c>
      <c r="B409" s="31" t="s">
        <v>301</v>
      </c>
      <c r="C409" s="32" t="s">
        <v>58</v>
      </c>
      <c r="D409" s="31">
        <v>22</v>
      </c>
      <c r="E409" s="31">
        <v>10</v>
      </c>
      <c r="F409" s="33">
        <v>464</v>
      </c>
      <c r="G409" s="14">
        <v>6</v>
      </c>
      <c r="H409" s="11">
        <f>0.00007854*D409*D409</f>
        <v>3.8013360000000003E-2</v>
      </c>
      <c r="I409" s="11">
        <f>H409/1.6</f>
        <v>2.3758350000000001E-2</v>
      </c>
      <c r="J409" s="11">
        <f t="shared" si="6"/>
        <v>6.4798900823039474E-4</v>
      </c>
    </row>
    <row r="410" spans="1:10" x14ac:dyDescent="0.25">
      <c r="A410" s="31" t="s">
        <v>225</v>
      </c>
      <c r="B410" s="31" t="s">
        <v>301</v>
      </c>
      <c r="C410" s="32" t="s">
        <v>58</v>
      </c>
      <c r="D410" s="31">
        <v>25</v>
      </c>
      <c r="E410" s="31">
        <v>20</v>
      </c>
      <c r="F410" s="33">
        <v>394</v>
      </c>
      <c r="G410" s="14">
        <v>7</v>
      </c>
      <c r="H410" s="11">
        <f>0.00007854*D410*D410</f>
        <v>4.9087499999999999E-2</v>
      </c>
      <c r="I410" s="11">
        <f>H410/1.6</f>
        <v>3.0679687499999997E-2</v>
      </c>
      <c r="J410" s="11">
        <f t="shared" si="6"/>
        <v>8.3676266558676984E-4</v>
      </c>
    </row>
    <row r="411" spans="1:10" x14ac:dyDescent="0.25">
      <c r="A411" s="31" t="s">
        <v>225</v>
      </c>
      <c r="B411" s="31" t="s">
        <v>301</v>
      </c>
      <c r="C411" s="32" t="s">
        <v>58</v>
      </c>
      <c r="D411" s="31">
        <v>26</v>
      </c>
      <c r="E411" s="31">
        <v>17</v>
      </c>
      <c r="F411" s="33">
        <v>294</v>
      </c>
      <c r="G411" s="14">
        <v>7</v>
      </c>
      <c r="H411" s="11">
        <f>0.00007854*D411*D411</f>
        <v>5.3093040000000008E-2</v>
      </c>
      <c r="I411" s="11">
        <f>H411/1.6</f>
        <v>3.3183150000000002E-2</v>
      </c>
      <c r="J411" s="11">
        <f t="shared" si="6"/>
        <v>9.0504249909865043E-4</v>
      </c>
    </row>
    <row r="412" spans="1:10" x14ac:dyDescent="0.25">
      <c r="A412" s="31" t="s">
        <v>225</v>
      </c>
      <c r="B412" s="31" t="s">
        <v>301</v>
      </c>
      <c r="C412" s="32" t="s">
        <v>58</v>
      </c>
      <c r="D412" s="31">
        <v>28</v>
      </c>
      <c r="E412" s="31">
        <v>12</v>
      </c>
      <c r="F412" s="33">
        <v>65</v>
      </c>
      <c r="G412" s="14">
        <v>9</v>
      </c>
      <c r="H412" s="11">
        <f>0.00007854*D412*D412</f>
        <v>6.1575360000000003E-2</v>
      </c>
      <c r="I412" s="11">
        <f>H412/1.6</f>
        <v>3.8484600000000001E-2</v>
      </c>
      <c r="J412" s="11">
        <f t="shared" si="6"/>
        <v>1.0496350877120444E-3</v>
      </c>
    </row>
    <row r="413" spans="1:10" x14ac:dyDescent="0.25">
      <c r="A413" s="31" t="s">
        <v>225</v>
      </c>
      <c r="B413" s="31" t="s">
        <v>301</v>
      </c>
      <c r="C413" s="32" t="s">
        <v>58</v>
      </c>
      <c r="D413" s="31">
        <v>28</v>
      </c>
      <c r="E413" s="31">
        <v>15</v>
      </c>
      <c r="F413" s="33">
        <v>339</v>
      </c>
      <c r="G413" s="14">
        <v>9</v>
      </c>
      <c r="H413" s="11">
        <f>0.00007854*D413*D413</f>
        <v>6.1575360000000003E-2</v>
      </c>
      <c r="I413" s="11">
        <f>H413/1.6</f>
        <v>3.8484600000000001E-2</v>
      </c>
      <c r="J413" s="11">
        <f t="shared" si="6"/>
        <v>1.0496350877120444E-3</v>
      </c>
    </row>
    <row r="414" spans="1:10" x14ac:dyDescent="0.25">
      <c r="A414" s="31" t="s">
        <v>225</v>
      </c>
      <c r="B414" s="31" t="s">
        <v>301</v>
      </c>
      <c r="C414" s="32" t="s">
        <v>58</v>
      </c>
      <c r="D414" s="31">
        <v>28</v>
      </c>
      <c r="E414" s="31">
        <v>10</v>
      </c>
      <c r="F414" s="33">
        <v>424</v>
      </c>
      <c r="G414" s="14">
        <v>9</v>
      </c>
      <c r="H414" s="11">
        <f>0.00007854*D414*D414</f>
        <v>6.1575360000000003E-2</v>
      </c>
      <c r="I414" s="11">
        <f>H414/1.6</f>
        <v>3.8484600000000001E-2</v>
      </c>
      <c r="J414" s="11">
        <f t="shared" si="6"/>
        <v>1.0496350877120444E-3</v>
      </c>
    </row>
    <row r="415" spans="1:10" x14ac:dyDescent="0.25">
      <c r="A415" s="31" t="s">
        <v>225</v>
      </c>
      <c r="B415" s="31" t="s">
        <v>301</v>
      </c>
      <c r="C415" s="32" t="s">
        <v>58</v>
      </c>
      <c r="D415" s="31">
        <v>30</v>
      </c>
      <c r="E415" s="31">
        <v>14</v>
      </c>
      <c r="F415" s="33">
        <v>5</v>
      </c>
      <c r="G415" s="14">
        <v>10</v>
      </c>
      <c r="H415" s="11">
        <f>0.00007854*D415*D415</f>
        <v>7.0685999999999999E-2</v>
      </c>
      <c r="I415" s="11">
        <f>H415/1.6</f>
        <v>4.4178749999999996E-2</v>
      </c>
      <c r="J415" s="11">
        <f t="shared" si="6"/>
        <v>1.2049382384449487E-3</v>
      </c>
    </row>
    <row r="416" spans="1:10" x14ac:dyDescent="0.25">
      <c r="A416" s="31" t="s">
        <v>225</v>
      </c>
      <c r="B416" s="31" t="s">
        <v>301</v>
      </c>
      <c r="C416" s="32" t="s">
        <v>58</v>
      </c>
      <c r="D416" s="31">
        <v>35</v>
      </c>
      <c r="E416" s="31">
        <v>15</v>
      </c>
      <c r="F416" s="33">
        <v>539</v>
      </c>
      <c r="G416" s="14">
        <v>12</v>
      </c>
      <c r="H416" s="11">
        <f>0.00007854*D416*D416</f>
        <v>9.6211500000000005E-2</v>
      </c>
      <c r="I416" s="11">
        <f>H416/1.6</f>
        <v>6.0132187500000003E-2</v>
      </c>
      <c r="J416" s="11">
        <f t="shared" si="6"/>
        <v>1.6400548245500692E-3</v>
      </c>
    </row>
    <row r="417" spans="1:10" x14ac:dyDescent="0.25">
      <c r="A417" s="31" t="s">
        <v>225</v>
      </c>
      <c r="B417" s="31" t="s">
        <v>301</v>
      </c>
      <c r="C417" s="32" t="s">
        <v>58</v>
      </c>
      <c r="D417" s="31">
        <v>42</v>
      </c>
      <c r="E417" s="31">
        <v>18</v>
      </c>
      <c r="F417" s="33">
        <v>537</v>
      </c>
      <c r="G417" s="34">
        <v>13</v>
      </c>
      <c r="H417" s="11">
        <f>0.00007854*D417*D417</f>
        <v>0.13854456000000001</v>
      </c>
      <c r="I417" s="11">
        <f>H417/1.6</f>
        <v>8.6590349999999996E-2</v>
      </c>
      <c r="J417" s="11">
        <f t="shared" si="6"/>
        <v>2.3616789473520994E-3</v>
      </c>
    </row>
    <row r="418" spans="1:10" x14ac:dyDescent="0.25">
      <c r="A418" s="31" t="s">
        <v>225</v>
      </c>
      <c r="B418" s="31" t="s">
        <v>301</v>
      </c>
      <c r="C418" s="32" t="s">
        <v>58</v>
      </c>
      <c r="D418" s="31">
        <v>42</v>
      </c>
      <c r="E418" s="31">
        <v>20</v>
      </c>
      <c r="F418" s="33">
        <v>538</v>
      </c>
      <c r="G418" s="34">
        <v>13</v>
      </c>
      <c r="H418" s="11">
        <f>0.00007854*D418*D418</f>
        <v>0.13854456000000001</v>
      </c>
      <c r="I418" s="11">
        <f>H418/1.6</f>
        <v>8.6590349999999996E-2</v>
      </c>
      <c r="J418" s="11">
        <f t="shared" si="6"/>
        <v>2.3616789473520994E-3</v>
      </c>
    </row>
    <row r="419" spans="1:10" x14ac:dyDescent="0.25">
      <c r="A419" s="31" t="s">
        <v>225</v>
      </c>
      <c r="B419" s="31" t="s">
        <v>301</v>
      </c>
      <c r="C419" s="32" t="s">
        <v>58</v>
      </c>
      <c r="D419" s="31">
        <v>52</v>
      </c>
      <c r="E419" s="31">
        <v>24</v>
      </c>
      <c r="F419" s="33">
        <v>532</v>
      </c>
      <c r="G419" s="34">
        <v>14</v>
      </c>
      <c r="H419" s="11">
        <f>0.00007854*D419*D419</f>
        <v>0.21237216000000003</v>
      </c>
      <c r="I419" s="11">
        <f>H419/1.6</f>
        <v>0.13273260000000001</v>
      </c>
      <c r="J419" s="11">
        <f t="shared" si="6"/>
        <v>3.6201699963946017E-3</v>
      </c>
    </row>
    <row r="420" spans="1:10" x14ac:dyDescent="0.25">
      <c r="A420" s="31" t="s">
        <v>225</v>
      </c>
      <c r="B420" s="31" t="s">
        <v>301</v>
      </c>
      <c r="C420" s="32" t="s">
        <v>58</v>
      </c>
      <c r="D420" s="31">
        <v>55</v>
      </c>
      <c r="E420" s="31">
        <v>15</v>
      </c>
      <c r="F420" s="33">
        <v>169</v>
      </c>
      <c r="G420" s="34">
        <v>14</v>
      </c>
      <c r="H420" s="11">
        <f>0.00007854*D420*D420</f>
        <v>0.2375835</v>
      </c>
      <c r="I420" s="11">
        <f>H420/1.6</f>
        <v>0.14848968749999999</v>
      </c>
      <c r="J420" s="11">
        <f t="shared" si="6"/>
        <v>4.0499313014399664E-3</v>
      </c>
    </row>
    <row r="421" spans="1:10" x14ac:dyDescent="0.25">
      <c r="A421" s="31" t="s">
        <v>225</v>
      </c>
      <c r="B421" s="31" t="s">
        <v>301</v>
      </c>
      <c r="C421" s="32" t="s">
        <v>302</v>
      </c>
      <c r="D421" s="31">
        <v>14</v>
      </c>
      <c r="E421" s="31">
        <v>9</v>
      </c>
      <c r="F421" s="33">
        <v>525</v>
      </c>
      <c r="G421" s="14">
        <v>1</v>
      </c>
      <c r="H421" s="11">
        <f>0.00007854*D421*D421</f>
        <v>1.5393840000000001E-2</v>
      </c>
      <c r="I421" s="11">
        <f>H421/1.6</f>
        <v>9.6211500000000002E-3</v>
      </c>
      <c r="J421" s="11">
        <f t="shared" si="6"/>
        <v>2.6240877192801109E-4</v>
      </c>
    </row>
    <row r="422" spans="1:10" x14ac:dyDescent="0.25">
      <c r="A422" s="31" t="s">
        <v>170</v>
      </c>
      <c r="B422" s="31" t="s">
        <v>303</v>
      </c>
      <c r="C422" s="32" t="s">
        <v>304</v>
      </c>
      <c r="D422" s="31">
        <v>20</v>
      </c>
      <c r="E422" s="31">
        <v>8</v>
      </c>
      <c r="F422" s="33">
        <v>44</v>
      </c>
      <c r="G422" s="14">
        <v>5</v>
      </c>
      <c r="H422" s="11">
        <f>0.00007854*D422*D422</f>
        <v>3.1415999999999999E-2</v>
      </c>
      <c r="I422" s="11">
        <f>H422/1.6</f>
        <v>1.9635E-2</v>
      </c>
      <c r="J422" s="11">
        <f t="shared" si="6"/>
        <v>5.3552810597553278E-4</v>
      </c>
    </row>
    <row r="423" spans="1:10" x14ac:dyDescent="0.25">
      <c r="A423" s="31" t="s">
        <v>170</v>
      </c>
      <c r="B423" s="31" t="s">
        <v>303</v>
      </c>
      <c r="C423" s="32" t="s">
        <v>304</v>
      </c>
      <c r="D423" s="31">
        <v>21</v>
      </c>
      <c r="E423" s="31">
        <v>15</v>
      </c>
      <c r="F423" s="33">
        <v>321</v>
      </c>
      <c r="G423" s="14">
        <v>5</v>
      </c>
      <c r="H423" s="11">
        <f>0.00007854*D423*D423</f>
        <v>3.4636140000000003E-2</v>
      </c>
      <c r="I423" s="11">
        <f>H423/1.6</f>
        <v>2.1647587499999999E-2</v>
      </c>
      <c r="J423" s="11">
        <f t="shared" si="6"/>
        <v>5.9041973683802485E-4</v>
      </c>
    </row>
    <row r="424" spans="1:10" x14ac:dyDescent="0.25">
      <c r="A424" s="31" t="s">
        <v>170</v>
      </c>
      <c r="B424" s="31" t="s">
        <v>303</v>
      </c>
      <c r="C424" s="32" t="s">
        <v>304</v>
      </c>
      <c r="D424" s="31">
        <v>28</v>
      </c>
      <c r="E424" s="31">
        <v>12</v>
      </c>
      <c r="F424" s="33">
        <v>41</v>
      </c>
      <c r="G424" s="14">
        <v>10</v>
      </c>
      <c r="H424" s="11">
        <f>0.00007854*D424*D424</f>
        <v>6.1575360000000003E-2</v>
      </c>
      <c r="I424" s="11">
        <f>H424/1.6</f>
        <v>3.8484600000000001E-2</v>
      </c>
      <c r="J424" s="11">
        <f t="shared" si="6"/>
        <v>1.0496350877120444E-3</v>
      </c>
    </row>
    <row r="425" spans="1:10" x14ac:dyDescent="0.25">
      <c r="A425" s="31" t="s">
        <v>170</v>
      </c>
      <c r="B425" s="31" t="s">
        <v>303</v>
      </c>
      <c r="C425" s="32" t="s">
        <v>305</v>
      </c>
      <c r="D425" s="31">
        <v>48</v>
      </c>
      <c r="E425" s="31">
        <v>17</v>
      </c>
      <c r="F425" s="33">
        <v>99</v>
      </c>
      <c r="G425" s="34">
        <v>13</v>
      </c>
      <c r="H425" s="11">
        <f>0.00007854*D425*D425</f>
        <v>0.18095616000000003</v>
      </c>
      <c r="I425" s="11">
        <f>H425/1.6</f>
        <v>0.11309760000000002</v>
      </c>
      <c r="J425" s="11">
        <f t="shared" si="6"/>
        <v>3.0846418904190696E-3</v>
      </c>
    </row>
    <row r="426" spans="1:10" x14ac:dyDescent="0.25">
      <c r="A426" s="31" t="s">
        <v>173</v>
      </c>
      <c r="B426" s="31" t="s">
        <v>306</v>
      </c>
      <c r="C426" s="32" t="s">
        <v>16</v>
      </c>
      <c r="D426" s="31">
        <v>70</v>
      </c>
      <c r="E426" s="31">
        <v>40</v>
      </c>
      <c r="F426" s="33">
        <v>361</v>
      </c>
      <c r="G426" s="34">
        <v>15</v>
      </c>
      <c r="H426" s="11">
        <f>0.00007854*D426*D426</f>
        <v>0.38484600000000002</v>
      </c>
      <c r="I426" s="11">
        <f>H426/1.6</f>
        <v>0.24052875000000001</v>
      </c>
      <c r="J426" s="11">
        <f t="shared" si="6"/>
        <v>6.5602192982002769E-3</v>
      </c>
    </row>
    <row r="427" spans="1:10" x14ac:dyDescent="0.25">
      <c r="A427" s="31" t="s">
        <v>222</v>
      </c>
      <c r="B427" s="31" t="s">
        <v>307</v>
      </c>
      <c r="C427" s="32" t="s">
        <v>308</v>
      </c>
      <c r="D427" s="31">
        <v>28</v>
      </c>
      <c r="E427" s="31">
        <v>14</v>
      </c>
      <c r="F427" s="33">
        <v>358</v>
      </c>
      <c r="G427" s="14">
        <v>9</v>
      </c>
      <c r="H427" s="11">
        <f>0.00007854*D427*D427</f>
        <v>6.1575360000000003E-2</v>
      </c>
      <c r="I427" s="11">
        <f>H427/1.6</f>
        <v>3.8484600000000001E-2</v>
      </c>
      <c r="J427" s="11">
        <f t="shared" si="6"/>
        <v>1.0496350877120444E-3</v>
      </c>
    </row>
    <row r="428" spans="1:10" x14ac:dyDescent="0.25">
      <c r="A428" s="31" t="s">
        <v>309</v>
      </c>
      <c r="B428" s="31" t="s">
        <v>310</v>
      </c>
      <c r="C428" s="32" t="s">
        <v>311</v>
      </c>
      <c r="D428" s="31">
        <v>22</v>
      </c>
      <c r="E428" s="31">
        <v>10</v>
      </c>
      <c r="F428" s="33">
        <v>198</v>
      </c>
      <c r="G428" s="14">
        <v>6</v>
      </c>
      <c r="H428" s="11">
        <f>0.00007854*D428*D428</f>
        <v>3.8013360000000003E-2</v>
      </c>
      <c r="I428" s="11">
        <f>H428/1.6</f>
        <v>2.3758350000000001E-2</v>
      </c>
      <c r="J428" s="11">
        <f t="shared" si="6"/>
        <v>6.4798900823039474E-4</v>
      </c>
    </row>
    <row r="429" spans="1:10" x14ac:dyDescent="0.25">
      <c r="A429" s="31" t="s">
        <v>312</v>
      </c>
      <c r="B429" s="31" t="s">
        <v>313</v>
      </c>
      <c r="C429" s="32" t="s">
        <v>314</v>
      </c>
      <c r="D429" s="31">
        <v>18</v>
      </c>
      <c r="E429" s="31">
        <v>12</v>
      </c>
      <c r="F429" s="33">
        <v>620</v>
      </c>
      <c r="G429" s="14">
        <v>3</v>
      </c>
      <c r="H429" s="11">
        <f>0.00007854*D429*D429</f>
        <v>2.5446960000000001E-2</v>
      </c>
      <c r="I429" s="11">
        <f>H429/1.6</f>
        <v>1.5904350000000001E-2</v>
      </c>
      <c r="J429" s="11">
        <f t="shared" si="6"/>
        <v>4.3377776584018157E-4</v>
      </c>
    </row>
    <row r="430" spans="1:10" x14ac:dyDescent="0.25">
      <c r="A430" s="31" t="s">
        <v>192</v>
      </c>
      <c r="B430" s="31" t="s">
        <v>315</v>
      </c>
      <c r="C430" s="32" t="s">
        <v>316</v>
      </c>
      <c r="D430" s="31">
        <v>18</v>
      </c>
      <c r="E430" s="31">
        <v>25</v>
      </c>
      <c r="F430" s="33">
        <v>229</v>
      </c>
      <c r="G430" s="14">
        <v>3</v>
      </c>
      <c r="H430" s="11">
        <f>0.00007854*D430*D430</f>
        <v>2.5446960000000001E-2</v>
      </c>
      <c r="I430" s="11">
        <f>H430/1.6</f>
        <v>1.5904350000000001E-2</v>
      </c>
      <c r="J430" s="11">
        <f t="shared" si="6"/>
        <v>4.3377776584018157E-4</v>
      </c>
    </row>
    <row r="431" spans="1:10" x14ac:dyDescent="0.25">
      <c r="A431" s="31" t="s">
        <v>192</v>
      </c>
      <c r="B431" s="31" t="s">
        <v>315</v>
      </c>
      <c r="C431" s="32" t="s">
        <v>316</v>
      </c>
      <c r="D431" s="31">
        <v>23</v>
      </c>
      <c r="E431" s="31">
        <v>15</v>
      </c>
      <c r="F431" s="33">
        <v>323</v>
      </c>
      <c r="G431" s="14">
        <v>6</v>
      </c>
      <c r="H431" s="11">
        <f>0.00007854*D431*D431</f>
        <v>4.154766E-2</v>
      </c>
      <c r="I431" s="11">
        <f>H431/1.6</f>
        <v>2.5967287499999998E-2</v>
      </c>
      <c r="J431" s="11">
        <f t="shared" si="6"/>
        <v>7.0823592015264211E-4</v>
      </c>
    </row>
    <row r="432" spans="1:10" x14ac:dyDescent="0.25">
      <c r="A432" s="31" t="s">
        <v>192</v>
      </c>
      <c r="B432" s="31" t="s">
        <v>315</v>
      </c>
      <c r="C432" s="32" t="s">
        <v>316</v>
      </c>
      <c r="D432" s="31">
        <v>24</v>
      </c>
      <c r="E432" s="31">
        <v>14</v>
      </c>
      <c r="F432" s="33">
        <v>40</v>
      </c>
      <c r="G432" s="14">
        <v>7</v>
      </c>
      <c r="H432" s="11">
        <f>0.00007854*D432*D432</f>
        <v>4.5239040000000008E-2</v>
      </c>
      <c r="I432" s="11">
        <f>H432/1.6</f>
        <v>2.8274400000000005E-2</v>
      </c>
      <c r="J432" s="11">
        <f t="shared" si="6"/>
        <v>7.711604726047674E-4</v>
      </c>
    </row>
    <row r="433" spans="1:10" x14ac:dyDescent="0.25">
      <c r="A433" s="31" t="s">
        <v>192</v>
      </c>
      <c r="B433" s="31" t="s">
        <v>315</v>
      </c>
      <c r="C433" s="32" t="s">
        <v>316</v>
      </c>
      <c r="D433" s="31">
        <v>24</v>
      </c>
      <c r="E433" s="31">
        <v>15</v>
      </c>
      <c r="F433" s="33">
        <v>551</v>
      </c>
      <c r="G433" s="14">
        <v>7</v>
      </c>
      <c r="H433" s="11">
        <f>0.00007854*D433*D433</f>
        <v>4.5239040000000008E-2</v>
      </c>
      <c r="I433" s="11">
        <f>H433/1.6</f>
        <v>2.8274400000000005E-2</v>
      </c>
      <c r="J433" s="11">
        <f t="shared" si="6"/>
        <v>7.711604726047674E-4</v>
      </c>
    </row>
    <row r="434" spans="1:10" x14ac:dyDescent="0.25">
      <c r="A434" s="31" t="s">
        <v>192</v>
      </c>
      <c r="B434" s="31" t="s">
        <v>315</v>
      </c>
      <c r="C434" s="32" t="s">
        <v>317</v>
      </c>
      <c r="D434" s="31">
        <v>14</v>
      </c>
      <c r="E434" s="31">
        <v>3</v>
      </c>
      <c r="F434" s="33">
        <v>231</v>
      </c>
      <c r="G434" s="14">
        <v>1</v>
      </c>
      <c r="H434" s="11">
        <f>0.00007854*D434*D434</f>
        <v>1.5393840000000001E-2</v>
      </c>
      <c r="I434" s="11">
        <f>H434/1.6</f>
        <v>9.6211500000000002E-3</v>
      </c>
      <c r="J434" s="11">
        <f t="shared" si="6"/>
        <v>2.6240877192801109E-4</v>
      </c>
    </row>
    <row r="435" spans="1:10" x14ac:dyDescent="0.25">
      <c r="A435" s="31" t="s">
        <v>192</v>
      </c>
      <c r="B435" s="31" t="s">
        <v>315</v>
      </c>
      <c r="C435" s="32" t="s">
        <v>317</v>
      </c>
      <c r="D435" s="31">
        <v>17</v>
      </c>
      <c r="E435" s="31">
        <v>9</v>
      </c>
      <c r="F435" s="33">
        <v>454</v>
      </c>
      <c r="G435" s="14">
        <v>3</v>
      </c>
      <c r="H435" s="11">
        <f>0.00007854*D435*D435</f>
        <v>2.2698059999999999E-2</v>
      </c>
      <c r="I435" s="11">
        <f>H435/1.6</f>
        <v>1.4186287499999999E-2</v>
      </c>
      <c r="J435" s="11">
        <f t="shared" si="6"/>
        <v>3.8691905656732239E-4</v>
      </c>
    </row>
    <row r="436" spans="1:10" x14ac:dyDescent="0.25">
      <c r="A436" s="31" t="s">
        <v>192</v>
      </c>
      <c r="B436" s="31" t="s">
        <v>315</v>
      </c>
      <c r="C436" s="32" t="s">
        <v>317</v>
      </c>
      <c r="D436" s="31">
        <v>22</v>
      </c>
      <c r="E436" s="31">
        <v>12</v>
      </c>
      <c r="F436" s="33">
        <v>43</v>
      </c>
      <c r="G436" s="14">
        <v>6</v>
      </c>
      <c r="H436" s="11">
        <f>0.00007854*D436*D436</f>
        <v>3.8013360000000003E-2</v>
      </c>
      <c r="I436" s="11">
        <f>H436/1.6</f>
        <v>2.3758350000000001E-2</v>
      </c>
      <c r="J436" s="11">
        <f t="shared" si="6"/>
        <v>6.4798900823039474E-4</v>
      </c>
    </row>
    <row r="437" spans="1:10" x14ac:dyDescent="0.25">
      <c r="A437" s="31" t="s">
        <v>192</v>
      </c>
      <c r="B437" s="31" t="s">
        <v>315</v>
      </c>
      <c r="C437" s="32" t="s">
        <v>317</v>
      </c>
      <c r="D437" s="31">
        <v>22</v>
      </c>
      <c r="E437" s="31">
        <v>14</v>
      </c>
      <c r="F437" s="33">
        <v>100</v>
      </c>
      <c r="G437" s="14">
        <v>6</v>
      </c>
      <c r="H437" s="11">
        <f>0.00007854*D437*D437</f>
        <v>3.8013360000000003E-2</v>
      </c>
      <c r="I437" s="11">
        <f>H437/1.6</f>
        <v>2.3758350000000001E-2</v>
      </c>
      <c r="J437" s="11">
        <f t="shared" si="6"/>
        <v>6.4798900823039474E-4</v>
      </c>
    </row>
    <row r="438" spans="1:10" x14ac:dyDescent="0.25">
      <c r="A438" s="31" t="s">
        <v>192</v>
      </c>
      <c r="B438" s="31" t="s">
        <v>315</v>
      </c>
      <c r="C438" s="32" t="s">
        <v>317</v>
      </c>
      <c r="D438" s="31">
        <v>25</v>
      </c>
      <c r="E438" s="31">
        <v>20</v>
      </c>
      <c r="F438" s="33">
        <v>98</v>
      </c>
      <c r="G438" s="14">
        <v>7</v>
      </c>
      <c r="H438" s="11">
        <f>0.00007854*D438*D438</f>
        <v>4.9087499999999999E-2</v>
      </c>
      <c r="I438" s="11">
        <f>H438/1.6</f>
        <v>3.0679687499999997E-2</v>
      </c>
      <c r="J438" s="11">
        <f t="shared" si="6"/>
        <v>8.3676266558676984E-4</v>
      </c>
    </row>
    <row r="439" spans="1:10" x14ac:dyDescent="0.25">
      <c r="A439" s="31" t="s">
        <v>192</v>
      </c>
      <c r="B439" s="31" t="s">
        <v>315</v>
      </c>
      <c r="C439" s="32" t="s">
        <v>317</v>
      </c>
      <c r="D439" s="31">
        <v>27</v>
      </c>
      <c r="E439" s="31">
        <v>22</v>
      </c>
      <c r="F439" s="33">
        <v>165</v>
      </c>
      <c r="G439" s="14">
        <v>8</v>
      </c>
      <c r="H439" s="11">
        <f>0.00007854*D439*D439</f>
        <v>5.725566E-2</v>
      </c>
      <c r="I439" s="11">
        <f>H439/1.6</f>
        <v>3.5784787499999998E-2</v>
      </c>
      <c r="J439" s="11">
        <f t="shared" si="6"/>
        <v>9.759999731404085E-4</v>
      </c>
    </row>
    <row r="440" spans="1:10" x14ac:dyDescent="0.25">
      <c r="A440" s="31" t="s">
        <v>192</v>
      </c>
      <c r="B440" s="31" t="s">
        <v>315</v>
      </c>
      <c r="C440" s="32" t="s">
        <v>317</v>
      </c>
      <c r="D440" s="31">
        <v>36</v>
      </c>
      <c r="E440" s="31">
        <v>20</v>
      </c>
      <c r="F440" s="33">
        <v>500</v>
      </c>
      <c r="G440" s="14">
        <v>12</v>
      </c>
      <c r="H440" s="11">
        <f>0.00007854*D440*D440</f>
        <v>0.10178784</v>
      </c>
      <c r="I440" s="11">
        <f>H440/1.6</f>
        <v>6.3617400000000005E-2</v>
      </c>
      <c r="J440" s="11">
        <f t="shared" si="6"/>
        <v>1.7351110633607263E-3</v>
      </c>
    </row>
    <row r="441" spans="1:10" x14ac:dyDescent="0.25">
      <c r="A441" s="31" t="s">
        <v>64</v>
      </c>
      <c r="B441" s="31" t="s">
        <v>64</v>
      </c>
      <c r="C441" s="32" t="s">
        <v>318</v>
      </c>
      <c r="D441" s="31">
        <v>19</v>
      </c>
      <c r="E441" s="31">
        <v>12</v>
      </c>
      <c r="F441" s="33">
        <v>506</v>
      </c>
      <c r="G441" s="34">
        <v>4</v>
      </c>
      <c r="H441" s="11">
        <f>0.00007854*D441*D441</f>
        <v>2.835294E-2</v>
      </c>
      <c r="I441" s="11">
        <f>H441/1.6</f>
        <v>1.7720587499999999E-2</v>
      </c>
      <c r="J441" s="11">
        <f t="shared" si="6"/>
        <v>4.833141156429183E-4</v>
      </c>
    </row>
    <row r="442" spans="1:10" x14ac:dyDescent="0.25">
      <c r="A442" s="31" t="s">
        <v>319</v>
      </c>
      <c r="B442" s="31" t="s">
        <v>320</v>
      </c>
      <c r="C442" s="32" t="s">
        <v>321</v>
      </c>
      <c r="D442" s="31">
        <v>30</v>
      </c>
      <c r="E442" s="31">
        <v>12</v>
      </c>
      <c r="F442" s="33">
        <v>492</v>
      </c>
      <c r="G442" s="14">
        <v>10</v>
      </c>
      <c r="H442" s="11">
        <f>0.00007854*D442*D442</f>
        <v>7.0685999999999999E-2</v>
      </c>
      <c r="I442" s="11">
        <f>H442/1.6</f>
        <v>4.4178749999999996E-2</v>
      </c>
      <c r="J442" s="11">
        <f t="shared" si="6"/>
        <v>1.2049382384449487E-3</v>
      </c>
    </row>
    <row r="443" spans="1:10" x14ac:dyDescent="0.25">
      <c r="A443" s="31" t="s">
        <v>322</v>
      </c>
      <c r="B443" s="31" t="s">
        <v>323</v>
      </c>
      <c r="C443" s="32" t="s">
        <v>324</v>
      </c>
      <c r="D443" s="31">
        <v>14</v>
      </c>
      <c r="E443" s="31">
        <v>15</v>
      </c>
      <c r="F443" s="33">
        <v>400</v>
      </c>
      <c r="G443" s="14">
        <v>1</v>
      </c>
      <c r="H443" s="11">
        <f>0.00007854*D443*D443</f>
        <v>1.5393840000000001E-2</v>
      </c>
      <c r="I443" s="11">
        <f>H443/1.6</f>
        <v>9.6211500000000002E-3</v>
      </c>
      <c r="J443" s="11">
        <f t="shared" si="6"/>
        <v>2.6240877192801109E-4</v>
      </c>
    </row>
    <row r="444" spans="1:10" x14ac:dyDescent="0.25">
      <c r="A444" s="31" t="s">
        <v>225</v>
      </c>
      <c r="B444" s="31" t="s">
        <v>325</v>
      </c>
      <c r="C444" s="32" t="s">
        <v>326</v>
      </c>
      <c r="D444" s="31">
        <v>61</v>
      </c>
      <c r="E444" s="31">
        <v>12</v>
      </c>
      <c r="F444" s="33">
        <v>192</v>
      </c>
      <c r="G444" s="34">
        <v>14</v>
      </c>
      <c r="H444" s="11">
        <f>0.00007854*D444*D444</f>
        <v>0.29224734000000002</v>
      </c>
      <c r="I444" s="11">
        <f>H444/1.6</f>
        <v>0.18265458749999999</v>
      </c>
      <c r="J444" s="11">
        <f t="shared" si="6"/>
        <v>4.9817502058373932E-3</v>
      </c>
    </row>
    <row r="445" spans="1:10" x14ac:dyDescent="0.25">
      <c r="A445" s="31" t="s">
        <v>225</v>
      </c>
      <c r="B445" s="31" t="s">
        <v>325</v>
      </c>
      <c r="C445" s="32" t="s">
        <v>327</v>
      </c>
      <c r="D445" s="31">
        <v>26</v>
      </c>
      <c r="E445" s="31">
        <v>15</v>
      </c>
      <c r="F445" s="33">
        <v>38</v>
      </c>
      <c r="G445" s="14">
        <v>7</v>
      </c>
      <c r="H445" s="11">
        <f>0.00007854*D445*D445</f>
        <v>5.3093040000000008E-2</v>
      </c>
      <c r="I445" s="11">
        <f>H445/1.6</f>
        <v>3.3183150000000002E-2</v>
      </c>
      <c r="J445" s="11">
        <f t="shared" si="6"/>
        <v>9.0504249909865043E-4</v>
      </c>
    </row>
    <row r="446" spans="1:10" x14ac:dyDescent="0.25">
      <c r="A446" s="31" t="s">
        <v>189</v>
      </c>
      <c r="B446" s="31" t="s">
        <v>328</v>
      </c>
      <c r="C446" s="32" t="s">
        <v>329</v>
      </c>
      <c r="D446" s="31">
        <v>85</v>
      </c>
      <c r="E446" s="31">
        <v>10</v>
      </c>
      <c r="F446" s="33">
        <v>232</v>
      </c>
      <c r="G446" s="34">
        <v>16</v>
      </c>
      <c r="H446" s="11">
        <f>0.00007854*D446*D446</f>
        <v>0.5674515</v>
      </c>
      <c r="I446" s="11">
        <f>H446/1.6</f>
        <v>0.35465718749999997</v>
      </c>
      <c r="J446" s="11">
        <f t="shared" si="6"/>
        <v>9.6729764141830609E-3</v>
      </c>
    </row>
    <row r="447" spans="1:10" x14ac:dyDescent="0.25">
      <c r="A447" s="31" t="s">
        <v>330</v>
      </c>
      <c r="B447" s="31" t="s">
        <v>331</v>
      </c>
      <c r="C447" s="32" t="s">
        <v>332</v>
      </c>
      <c r="D447" s="31">
        <v>17</v>
      </c>
      <c r="E447" s="31">
        <v>8</v>
      </c>
      <c r="F447" s="33">
        <v>421</v>
      </c>
      <c r="G447" s="14">
        <v>3</v>
      </c>
      <c r="H447" s="11">
        <f>0.00007854*D447*D447</f>
        <v>2.2698059999999999E-2</v>
      </c>
      <c r="I447" s="11">
        <f>H447/1.6</f>
        <v>1.4186287499999999E-2</v>
      </c>
      <c r="J447" s="11">
        <f t="shared" si="6"/>
        <v>3.8691905656732239E-4</v>
      </c>
    </row>
    <row r="448" spans="1:10" x14ac:dyDescent="0.25">
      <c r="A448" s="31" t="s">
        <v>330</v>
      </c>
      <c r="B448" s="31" t="s">
        <v>331</v>
      </c>
      <c r="C448" s="32" t="s">
        <v>332</v>
      </c>
      <c r="D448" s="31">
        <v>20</v>
      </c>
      <c r="E448" s="31">
        <v>9</v>
      </c>
      <c r="F448" s="33">
        <v>364</v>
      </c>
      <c r="G448" s="14">
        <v>5</v>
      </c>
      <c r="H448" s="11">
        <f>0.00007854*D448*D448</f>
        <v>3.1415999999999999E-2</v>
      </c>
      <c r="I448" s="11">
        <f>H448/1.6</f>
        <v>1.9635E-2</v>
      </c>
      <c r="J448" s="11">
        <f t="shared" si="6"/>
        <v>5.3552810597553278E-4</v>
      </c>
    </row>
    <row r="449" spans="1:10" x14ac:dyDescent="0.25">
      <c r="A449" s="31" t="s">
        <v>212</v>
      </c>
      <c r="B449" s="31" t="s">
        <v>333</v>
      </c>
      <c r="C449" s="32" t="s">
        <v>334</v>
      </c>
      <c r="D449" s="31">
        <v>40</v>
      </c>
      <c r="E449" s="31">
        <v>15</v>
      </c>
      <c r="F449" s="33">
        <v>202</v>
      </c>
      <c r="G449" s="14">
        <v>12</v>
      </c>
      <c r="H449" s="11">
        <f>0.00007854*D449*D449</f>
        <v>0.125664</v>
      </c>
      <c r="I449" s="11">
        <f>H449/1.6</f>
        <v>7.8539999999999999E-2</v>
      </c>
      <c r="J449" s="11">
        <f t="shared" si="6"/>
        <v>2.1421124239021311E-3</v>
      </c>
    </row>
    <row r="450" spans="1:10" x14ac:dyDescent="0.25">
      <c r="A450" s="31" t="s">
        <v>208</v>
      </c>
      <c r="B450" s="31" t="s">
        <v>335</v>
      </c>
      <c r="C450" s="32" t="s">
        <v>29</v>
      </c>
      <c r="D450" s="31">
        <v>21</v>
      </c>
      <c r="E450" s="31">
        <v>20</v>
      </c>
      <c r="F450" s="33">
        <v>88</v>
      </c>
      <c r="G450" s="14">
        <v>5</v>
      </c>
      <c r="H450" s="11">
        <f>0.00007854*D450*D450</f>
        <v>3.4636140000000003E-2</v>
      </c>
      <c r="I450" s="11">
        <f>H450/1.6</f>
        <v>2.1647587499999999E-2</v>
      </c>
      <c r="J450" s="11">
        <f t="shared" si="6"/>
        <v>5.9041973683802485E-4</v>
      </c>
    </row>
    <row r="451" spans="1:10" x14ac:dyDescent="0.25">
      <c r="A451" s="31" t="s">
        <v>208</v>
      </c>
      <c r="B451" s="31" t="s">
        <v>335</v>
      </c>
      <c r="C451" s="32" t="s">
        <v>29</v>
      </c>
      <c r="D451" s="31">
        <v>21</v>
      </c>
      <c r="E451" s="31">
        <v>16</v>
      </c>
      <c r="F451" s="33">
        <v>355</v>
      </c>
      <c r="G451" s="14">
        <v>5</v>
      </c>
      <c r="H451" s="11">
        <f>0.00007854*D451*D451</f>
        <v>3.4636140000000003E-2</v>
      </c>
      <c r="I451" s="11">
        <f>H451/1.6</f>
        <v>2.1647587499999999E-2</v>
      </c>
      <c r="J451" s="11">
        <f t="shared" ref="J451:J488" si="7">I451/36.6647423</f>
        <v>5.9041973683802485E-4</v>
      </c>
    </row>
    <row r="452" spans="1:10" x14ac:dyDescent="0.25">
      <c r="A452" s="31" t="s">
        <v>208</v>
      </c>
      <c r="B452" s="31" t="s">
        <v>335</v>
      </c>
      <c r="C452" s="32" t="s">
        <v>29</v>
      </c>
      <c r="D452" s="31">
        <v>24</v>
      </c>
      <c r="E452" s="31">
        <v>15</v>
      </c>
      <c r="F452" s="33">
        <v>35</v>
      </c>
      <c r="G452" s="14">
        <v>7</v>
      </c>
      <c r="H452" s="11">
        <f>0.00007854*D452*D452</f>
        <v>4.5239040000000008E-2</v>
      </c>
      <c r="I452" s="11">
        <f>H452/1.6</f>
        <v>2.8274400000000005E-2</v>
      </c>
      <c r="J452" s="11">
        <f t="shared" si="7"/>
        <v>7.711604726047674E-4</v>
      </c>
    </row>
    <row r="453" spans="1:10" x14ac:dyDescent="0.25">
      <c r="A453" s="31" t="s">
        <v>208</v>
      </c>
      <c r="B453" s="31" t="s">
        <v>335</v>
      </c>
      <c r="C453" s="32" t="s">
        <v>29</v>
      </c>
      <c r="D453" s="31">
        <v>30</v>
      </c>
      <c r="E453" s="31">
        <v>25</v>
      </c>
      <c r="F453" s="33">
        <v>89</v>
      </c>
      <c r="G453" s="14">
        <v>11</v>
      </c>
      <c r="H453" s="11">
        <f>0.00007854*D453*D453</f>
        <v>7.0685999999999999E-2</v>
      </c>
      <c r="I453" s="11">
        <f>H453/1.6</f>
        <v>4.4178749999999996E-2</v>
      </c>
      <c r="J453" s="11">
        <f t="shared" si="7"/>
        <v>1.2049382384449487E-3</v>
      </c>
    </row>
    <row r="454" spans="1:10" x14ac:dyDescent="0.25">
      <c r="A454" s="31" t="s">
        <v>208</v>
      </c>
      <c r="B454" s="31" t="s">
        <v>335</v>
      </c>
      <c r="C454" s="32" t="s">
        <v>29</v>
      </c>
      <c r="D454" s="31">
        <v>41</v>
      </c>
      <c r="E454" s="31">
        <v>30</v>
      </c>
      <c r="F454" s="33">
        <v>90</v>
      </c>
      <c r="G454" s="34">
        <v>13</v>
      </c>
      <c r="H454" s="11">
        <f>0.00007854*D454*D454</f>
        <v>0.13202574</v>
      </c>
      <c r="I454" s="11">
        <f>H454/1.6</f>
        <v>8.2516087500000002E-2</v>
      </c>
      <c r="J454" s="11">
        <f t="shared" si="7"/>
        <v>2.2505568653621768E-3</v>
      </c>
    </row>
    <row r="455" spans="1:10" x14ac:dyDescent="0.25">
      <c r="A455" s="31" t="s">
        <v>198</v>
      </c>
      <c r="B455" s="31" t="s">
        <v>336</v>
      </c>
      <c r="C455" s="32" t="s">
        <v>337</v>
      </c>
      <c r="D455" s="31">
        <v>30</v>
      </c>
      <c r="E455" s="31">
        <v>18</v>
      </c>
      <c r="F455" s="33">
        <v>1</v>
      </c>
      <c r="G455" s="14">
        <v>10</v>
      </c>
      <c r="H455" s="11">
        <f>0.00007854*D455*D455</f>
        <v>7.0685999999999999E-2</v>
      </c>
      <c r="I455" s="11">
        <f>H455/1.6</f>
        <v>4.4178749999999996E-2</v>
      </c>
      <c r="J455" s="11">
        <f t="shared" si="7"/>
        <v>1.2049382384449487E-3</v>
      </c>
    </row>
    <row r="456" spans="1:10" x14ac:dyDescent="0.25">
      <c r="A456" s="31" t="s">
        <v>198</v>
      </c>
      <c r="B456" s="31" t="s">
        <v>336</v>
      </c>
      <c r="C456" s="32" t="s">
        <v>338</v>
      </c>
      <c r="D456" s="31">
        <v>14</v>
      </c>
      <c r="E456" s="31">
        <v>12</v>
      </c>
      <c r="F456" s="33">
        <v>157</v>
      </c>
      <c r="G456" s="14">
        <v>1</v>
      </c>
      <c r="H456" s="11">
        <f>0.00007854*D456*D456</f>
        <v>1.5393840000000001E-2</v>
      </c>
      <c r="I456" s="11">
        <f>H456/1.6</f>
        <v>9.6211500000000002E-3</v>
      </c>
      <c r="J456" s="11">
        <f t="shared" si="7"/>
        <v>2.6240877192801109E-4</v>
      </c>
    </row>
    <row r="457" spans="1:10" x14ac:dyDescent="0.25">
      <c r="A457" s="31" t="s">
        <v>198</v>
      </c>
      <c r="B457" s="31" t="s">
        <v>336</v>
      </c>
      <c r="C457" s="32" t="s">
        <v>338</v>
      </c>
      <c r="D457" s="31">
        <v>16</v>
      </c>
      <c r="E457" s="31">
        <v>12</v>
      </c>
      <c r="F457" s="33">
        <v>553</v>
      </c>
      <c r="G457" s="14">
        <v>2</v>
      </c>
      <c r="H457" s="11">
        <f>0.00007854*D457*D457</f>
        <v>2.0106240000000001E-2</v>
      </c>
      <c r="I457" s="11">
        <f>H457/1.6</f>
        <v>1.25664E-2</v>
      </c>
      <c r="J457" s="11">
        <f t="shared" si="7"/>
        <v>3.4273798782434101E-4</v>
      </c>
    </row>
    <row r="458" spans="1:10" x14ac:dyDescent="0.25">
      <c r="A458" s="31" t="s">
        <v>198</v>
      </c>
      <c r="B458" s="31" t="s">
        <v>336</v>
      </c>
      <c r="C458" s="32" t="s">
        <v>338</v>
      </c>
      <c r="D458" s="31">
        <v>26</v>
      </c>
      <c r="E458" s="31">
        <v>15</v>
      </c>
      <c r="F458" s="33">
        <v>268</v>
      </c>
      <c r="G458" s="14">
        <v>8</v>
      </c>
      <c r="H458" s="11">
        <f>0.00007854*D458*D458</f>
        <v>5.3093040000000008E-2</v>
      </c>
      <c r="I458" s="11">
        <f>H458/1.6</f>
        <v>3.3183150000000002E-2</v>
      </c>
      <c r="J458" s="11">
        <f t="shared" si="7"/>
        <v>9.0504249909865043E-4</v>
      </c>
    </row>
    <row r="459" spans="1:10" x14ac:dyDescent="0.25">
      <c r="A459" s="31" t="s">
        <v>198</v>
      </c>
      <c r="B459" s="31" t="s">
        <v>336</v>
      </c>
      <c r="C459" s="32" t="s">
        <v>338</v>
      </c>
      <c r="D459" s="31">
        <v>28</v>
      </c>
      <c r="E459" s="31">
        <v>15</v>
      </c>
      <c r="F459" s="33">
        <v>555</v>
      </c>
      <c r="G459" s="14">
        <v>9</v>
      </c>
      <c r="H459" s="11">
        <f>0.00007854*D459*D459</f>
        <v>6.1575360000000003E-2</v>
      </c>
      <c r="I459" s="11">
        <f>H459/1.6</f>
        <v>3.8484600000000001E-2</v>
      </c>
      <c r="J459" s="11">
        <f t="shared" si="7"/>
        <v>1.0496350877120444E-3</v>
      </c>
    </row>
    <row r="460" spans="1:10" x14ac:dyDescent="0.25">
      <c r="A460" s="31" t="s">
        <v>198</v>
      </c>
      <c r="B460" s="31" t="s">
        <v>336</v>
      </c>
      <c r="C460" s="32" t="s">
        <v>338</v>
      </c>
      <c r="D460" s="31">
        <v>31</v>
      </c>
      <c r="E460" s="31">
        <v>18</v>
      </c>
      <c r="F460" s="33">
        <v>455</v>
      </c>
      <c r="G460" s="14">
        <v>11</v>
      </c>
      <c r="H460" s="11">
        <f>0.00007854*D460*D460</f>
        <v>7.5476939999999992E-2</v>
      </c>
      <c r="I460" s="11">
        <f>H460/1.6</f>
        <v>4.7173087499999995E-2</v>
      </c>
      <c r="J460" s="11">
        <f t="shared" si="7"/>
        <v>1.2866062746062174E-3</v>
      </c>
    </row>
    <row r="461" spans="1:10" x14ac:dyDescent="0.25">
      <c r="A461" s="31" t="s">
        <v>198</v>
      </c>
      <c r="B461" s="31" t="s">
        <v>336</v>
      </c>
      <c r="C461" s="32" t="s">
        <v>338</v>
      </c>
      <c r="D461" s="31">
        <v>38</v>
      </c>
      <c r="E461" s="31">
        <v>13</v>
      </c>
      <c r="F461" s="33">
        <v>59</v>
      </c>
      <c r="G461" s="14">
        <v>12</v>
      </c>
      <c r="H461" s="11">
        <f>0.00007854*D461*D461</f>
        <v>0.11341176</v>
      </c>
      <c r="I461" s="11">
        <f>H461/1.6</f>
        <v>7.0882349999999997E-2</v>
      </c>
      <c r="J461" s="11">
        <f t="shared" si="7"/>
        <v>1.9332564625716732E-3</v>
      </c>
    </row>
    <row r="462" spans="1:10" x14ac:dyDescent="0.25">
      <c r="A462" s="11" t="s">
        <v>295</v>
      </c>
      <c r="B462" s="11" t="s">
        <v>339</v>
      </c>
      <c r="C462" s="31" t="s">
        <v>41</v>
      </c>
      <c r="D462" s="31">
        <v>28</v>
      </c>
      <c r="E462" s="31">
        <v>15</v>
      </c>
      <c r="F462" s="33">
        <v>423</v>
      </c>
      <c r="G462" s="14">
        <v>9</v>
      </c>
      <c r="H462" s="11">
        <f>0.00007854*D462*D462</f>
        <v>6.1575360000000003E-2</v>
      </c>
      <c r="I462" s="11">
        <f>H462/1.6</f>
        <v>3.8484600000000001E-2</v>
      </c>
      <c r="J462" s="11">
        <f t="shared" si="7"/>
        <v>1.0496350877120444E-3</v>
      </c>
    </row>
    <row r="463" spans="1:10" x14ac:dyDescent="0.25">
      <c r="A463" s="11" t="s">
        <v>295</v>
      </c>
      <c r="B463" s="11" t="s">
        <v>339</v>
      </c>
      <c r="C463" s="31" t="s">
        <v>41</v>
      </c>
      <c r="D463" s="31">
        <v>38</v>
      </c>
      <c r="E463" s="31">
        <v>25</v>
      </c>
      <c r="F463" s="33">
        <v>460</v>
      </c>
      <c r="G463" s="14">
        <v>12</v>
      </c>
      <c r="H463" s="11">
        <f>0.00007854*D463*D463</f>
        <v>0.11341176</v>
      </c>
      <c r="I463" s="11">
        <f>H463/1.6</f>
        <v>7.0882349999999997E-2</v>
      </c>
      <c r="J463" s="11">
        <f t="shared" si="7"/>
        <v>1.9332564625716732E-3</v>
      </c>
    </row>
    <row r="464" spans="1:10" x14ac:dyDescent="0.25">
      <c r="A464" s="11" t="s">
        <v>295</v>
      </c>
      <c r="B464" s="11" t="s">
        <v>339</v>
      </c>
      <c r="C464" s="31" t="s">
        <v>41</v>
      </c>
      <c r="D464" s="31">
        <v>40</v>
      </c>
      <c r="E464" s="31">
        <v>15</v>
      </c>
      <c r="F464" s="33">
        <v>461</v>
      </c>
      <c r="G464" s="34">
        <v>13</v>
      </c>
      <c r="H464" s="11">
        <f>0.00007854*D464*D464</f>
        <v>0.125664</v>
      </c>
      <c r="I464" s="11">
        <f>H464/1.6</f>
        <v>7.8539999999999999E-2</v>
      </c>
      <c r="J464" s="11">
        <f t="shared" si="7"/>
        <v>2.1421124239021311E-3</v>
      </c>
    </row>
    <row r="465" spans="1:10" x14ac:dyDescent="0.25">
      <c r="A465" s="11" t="s">
        <v>295</v>
      </c>
      <c r="B465" s="11" t="s">
        <v>339</v>
      </c>
      <c r="C465" s="31" t="s">
        <v>41</v>
      </c>
      <c r="D465" s="31">
        <v>40</v>
      </c>
      <c r="E465" s="31">
        <v>30</v>
      </c>
      <c r="F465" s="33">
        <v>607</v>
      </c>
      <c r="G465" s="34">
        <v>13</v>
      </c>
      <c r="H465" s="11">
        <f>0.00007854*D465*D465</f>
        <v>0.125664</v>
      </c>
      <c r="I465" s="11">
        <f>H465/1.6</f>
        <v>7.8539999999999999E-2</v>
      </c>
      <c r="J465" s="11">
        <f t="shared" si="7"/>
        <v>2.1421124239021311E-3</v>
      </c>
    </row>
    <row r="466" spans="1:10" x14ac:dyDescent="0.25">
      <c r="A466" s="11" t="s">
        <v>295</v>
      </c>
      <c r="B466" s="11" t="s">
        <v>339</v>
      </c>
      <c r="C466" s="31" t="s">
        <v>41</v>
      </c>
      <c r="D466" s="31">
        <v>85</v>
      </c>
      <c r="E466" s="31">
        <v>25</v>
      </c>
      <c r="F466" s="33">
        <v>529</v>
      </c>
      <c r="G466" s="34">
        <v>16</v>
      </c>
      <c r="H466" s="11">
        <f>0.00007854*D466*D466</f>
        <v>0.5674515</v>
      </c>
      <c r="I466" s="11">
        <f>H466/1.6</f>
        <v>0.35465718749999997</v>
      </c>
      <c r="J466" s="11">
        <f t="shared" si="7"/>
        <v>9.6729764141830609E-3</v>
      </c>
    </row>
    <row r="467" spans="1:10" x14ac:dyDescent="0.25">
      <c r="A467" s="11" t="s">
        <v>295</v>
      </c>
      <c r="B467" s="11" t="s">
        <v>339</v>
      </c>
      <c r="C467" s="31" t="s">
        <v>41</v>
      </c>
      <c r="D467" s="31">
        <v>90</v>
      </c>
      <c r="E467" s="31">
        <v>30</v>
      </c>
      <c r="F467" s="33">
        <v>526</v>
      </c>
      <c r="G467" s="34">
        <v>16</v>
      </c>
      <c r="H467" s="11">
        <f>0.00007854*D467*D467</f>
        <v>0.63617400000000002</v>
      </c>
      <c r="I467" s="11">
        <f>H467/1.6</f>
        <v>0.39760875000000001</v>
      </c>
      <c r="J467" s="11">
        <f t="shared" si="7"/>
        <v>1.084444414600454E-2</v>
      </c>
    </row>
    <row r="468" spans="1:10" x14ac:dyDescent="0.25">
      <c r="A468" s="31" t="s">
        <v>295</v>
      </c>
      <c r="B468" s="31" t="s">
        <v>339</v>
      </c>
      <c r="C468" s="32" t="s">
        <v>56</v>
      </c>
      <c r="D468" s="31">
        <v>17</v>
      </c>
      <c r="E468" s="31">
        <v>17</v>
      </c>
      <c r="F468" s="33">
        <v>251</v>
      </c>
      <c r="G468" s="14">
        <v>3</v>
      </c>
      <c r="H468" s="11">
        <f>0.00007854*D468*D468</f>
        <v>2.2698059999999999E-2</v>
      </c>
      <c r="I468" s="11">
        <f>H468/1.6</f>
        <v>1.4186287499999999E-2</v>
      </c>
      <c r="J468" s="11">
        <f t="shared" si="7"/>
        <v>3.8691905656732239E-4</v>
      </c>
    </row>
    <row r="469" spans="1:10" x14ac:dyDescent="0.25">
      <c r="A469" s="31" t="s">
        <v>295</v>
      </c>
      <c r="B469" s="31" t="s">
        <v>339</v>
      </c>
      <c r="C469" s="32" t="s">
        <v>56</v>
      </c>
      <c r="D469" s="31">
        <v>18</v>
      </c>
      <c r="E469" s="31">
        <v>12</v>
      </c>
      <c r="F469" s="33">
        <v>64</v>
      </c>
      <c r="G469" s="34">
        <v>4</v>
      </c>
      <c r="H469" s="11">
        <f>0.00007854*D469*D469</f>
        <v>2.5446960000000001E-2</v>
      </c>
      <c r="I469" s="11">
        <f>H469/1.6</f>
        <v>1.5904350000000001E-2</v>
      </c>
      <c r="J469" s="11">
        <f t="shared" si="7"/>
        <v>4.3377776584018157E-4</v>
      </c>
    </row>
    <row r="470" spans="1:10" x14ac:dyDescent="0.25">
      <c r="A470" s="31" t="s">
        <v>295</v>
      </c>
      <c r="B470" s="31" t="s">
        <v>339</v>
      </c>
      <c r="C470" s="32" t="s">
        <v>56</v>
      </c>
      <c r="D470" s="31">
        <v>26</v>
      </c>
      <c r="E470" s="31">
        <v>18</v>
      </c>
      <c r="F470" s="33">
        <v>462</v>
      </c>
      <c r="G470" s="14">
        <v>8</v>
      </c>
      <c r="H470" s="11">
        <f>0.00007854*D470*D470</f>
        <v>5.3093040000000008E-2</v>
      </c>
      <c r="I470" s="11">
        <f>H470/1.6</f>
        <v>3.3183150000000002E-2</v>
      </c>
      <c r="J470" s="11">
        <f t="shared" si="7"/>
        <v>9.0504249909865043E-4</v>
      </c>
    </row>
    <row r="471" spans="1:10" x14ac:dyDescent="0.25">
      <c r="A471" s="31" t="s">
        <v>295</v>
      </c>
      <c r="B471" s="31" t="s">
        <v>339</v>
      </c>
      <c r="C471" s="32" t="s">
        <v>56</v>
      </c>
      <c r="D471" s="31">
        <v>28</v>
      </c>
      <c r="E471" s="31">
        <v>10</v>
      </c>
      <c r="F471" s="33">
        <v>63</v>
      </c>
      <c r="G471" s="14">
        <v>9</v>
      </c>
      <c r="H471" s="11">
        <f>0.00007854*D471*D471</f>
        <v>6.1575360000000003E-2</v>
      </c>
      <c r="I471" s="11">
        <f>H471/1.6</f>
        <v>3.8484600000000001E-2</v>
      </c>
      <c r="J471" s="11">
        <f t="shared" si="7"/>
        <v>1.0496350877120444E-3</v>
      </c>
    </row>
    <row r="472" spans="1:10" x14ac:dyDescent="0.25">
      <c r="A472" s="31" t="s">
        <v>295</v>
      </c>
      <c r="B472" s="31" t="s">
        <v>339</v>
      </c>
      <c r="C472" s="32" t="s">
        <v>56</v>
      </c>
      <c r="D472" s="31">
        <v>33</v>
      </c>
      <c r="E472" s="31">
        <v>13</v>
      </c>
      <c r="F472" s="33">
        <v>167</v>
      </c>
      <c r="G472" s="14">
        <v>11</v>
      </c>
      <c r="H472" s="11">
        <f>0.00007854*D472*D472</f>
        <v>8.5530060000000005E-2</v>
      </c>
      <c r="I472" s="11">
        <f>H472/1.6</f>
        <v>5.3456287499999998E-2</v>
      </c>
      <c r="J472" s="11">
        <f t="shared" si="7"/>
        <v>1.4579752685183879E-3</v>
      </c>
    </row>
    <row r="473" spans="1:10" x14ac:dyDescent="0.25">
      <c r="A473" s="31" t="s">
        <v>295</v>
      </c>
      <c r="B473" s="31" t="s">
        <v>339</v>
      </c>
      <c r="C473" s="32" t="s">
        <v>56</v>
      </c>
      <c r="D473" s="31">
        <v>38</v>
      </c>
      <c r="E473" s="31">
        <v>30</v>
      </c>
      <c r="F473" s="33">
        <v>611</v>
      </c>
      <c r="G473" s="14">
        <v>12</v>
      </c>
      <c r="H473" s="11">
        <f>0.00007854*D473*D473</f>
        <v>0.11341176</v>
      </c>
      <c r="I473" s="11">
        <f>H473/1.6</f>
        <v>7.0882349999999997E-2</v>
      </c>
      <c r="J473" s="11">
        <f t="shared" si="7"/>
        <v>1.9332564625716732E-3</v>
      </c>
    </row>
    <row r="474" spans="1:10" x14ac:dyDescent="0.25">
      <c r="A474" s="31" t="s">
        <v>295</v>
      </c>
      <c r="B474" s="31" t="s">
        <v>339</v>
      </c>
      <c r="C474" s="32" t="s">
        <v>56</v>
      </c>
      <c r="D474" s="31">
        <v>40</v>
      </c>
      <c r="E474" s="31">
        <v>40</v>
      </c>
      <c r="F474" s="33">
        <v>288</v>
      </c>
      <c r="G474" s="34">
        <v>13</v>
      </c>
      <c r="H474" s="11">
        <f>0.00007854*D474*D474</f>
        <v>0.125664</v>
      </c>
      <c r="I474" s="11">
        <f>H474/1.6</f>
        <v>7.8539999999999999E-2</v>
      </c>
      <c r="J474" s="11">
        <f t="shared" si="7"/>
        <v>2.1421124239021311E-3</v>
      </c>
    </row>
    <row r="475" spans="1:10" x14ac:dyDescent="0.25">
      <c r="A475" s="31" t="s">
        <v>295</v>
      </c>
      <c r="B475" s="31" t="s">
        <v>339</v>
      </c>
      <c r="C475" s="32" t="s">
        <v>56</v>
      </c>
      <c r="D475" s="31">
        <v>50</v>
      </c>
      <c r="E475" s="31">
        <v>20</v>
      </c>
      <c r="F475" s="33">
        <v>463</v>
      </c>
      <c r="G475" s="34">
        <v>14</v>
      </c>
      <c r="H475" s="11">
        <f>0.00007854*D475*D475</f>
        <v>0.19635</v>
      </c>
      <c r="I475" s="11">
        <f>H475/1.6</f>
        <v>0.12271874999999999</v>
      </c>
      <c r="J475" s="11">
        <f t="shared" si="7"/>
        <v>3.3470506623470794E-3</v>
      </c>
    </row>
    <row r="476" spans="1:10" x14ac:dyDescent="0.25">
      <c r="A476" s="31" t="s">
        <v>295</v>
      </c>
      <c r="B476" s="31" t="s">
        <v>339</v>
      </c>
      <c r="C476" s="32" t="s">
        <v>56</v>
      </c>
      <c r="D476" s="31">
        <v>70</v>
      </c>
      <c r="E476" s="31">
        <v>30</v>
      </c>
      <c r="F476" s="33">
        <v>564</v>
      </c>
      <c r="G476" s="34">
        <v>15</v>
      </c>
      <c r="H476" s="11">
        <f>0.00007854*D476*D476</f>
        <v>0.38484600000000002</v>
      </c>
      <c r="I476" s="11">
        <f>H476/1.6</f>
        <v>0.24052875000000001</v>
      </c>
      <c r="J476" s="11">
        <f t="shared" si="7"/>
        <v>6.5602192982002769E-3</v>
      </c>
    </row>
    <row r="477" spans="1:10" x14ac:dyDescent="0.25">
      <c r="A477" s="31" t="s">
        <v>295</v>
      </c>
      <c r="B477" s="31" t="s">
        <v>339</v>
      </c>
      <c r="C477" s="32" t="s">
        <v>56</v>
      </c>
      <c r="D477" s="31">
        <v>80</v>
      </c>
      <c r="E477" s="31">
        <v>36</v>
      </c>
      <c r="F477" s="33">
        <v>250</v>
      </c>
      <c r="G477" s="34">
        <v>16</v>
      </c>
      <c r="H477" s="11">
        <f>0.00007854*D477*D477</f>
        <v>0.50265599999999999</v>
      </c>
      <c r="I477" s="11">
        <f>H477/1.6</f>
        <v>0.31415999999999999</v>
      </c>
      <c r="J477" s="11">
        <f t="shared" si="7"/>
        <v>8.5684496956085245E-3</v>
      </c>
    </row>
    <row r="478" spans="1:10" x14ac:dyDescent="0.25">
      <c r="A478" s="31" t="s">
        <v>295</v>
      </c>
      <c r="B478" s="31" t="s">
        <v>339</v>
      </c>
      <c r="C478" s="32" t="s">
        <v>340</v>
      </c>
      <c r="D478" s="31">
        <v>35</v>
      </c>
      <c r="E478" s="31">
        <v>22</v>
      </c>
      <c r="F478" s="33">
        <v>557</v>
      </c>
      <c r="G478" s="14">
        <v>12</v>
      </c>
      <c r="H478" s="11">
        <f>0.00007854*D478*D478</f>
        <v>9.6211500000000005E-2</v>
      </c>
      <c r="I478" s="11">
        <f>H478/1.6</f>
        <v>6.0132187500000003E-2</v>
      </c>
      <c r="J478" s="11">
        <f t="shared" si="7"/>
        <v>1.6400548245500692E-3</v>
      </c>
    </row>
    <row r="479" spans="1:10" x14ac:dyDescent="0.25">
      <c r="A479" s="31" t="s">
        <v>295</v>
      </c>
      <c r="B479" s="31" t="s">
        <v>339</v>
      </c>
      <c r="C479" s="32" t="s">
        <v>341</v>
      </c>
      <c r="D479" s="31">
        <v>20</v>
      </c>
      <c r="E479" s="31">
        <v>15</v>
      </c>
      <c r="F479" s="33">
        <v>554</v>
      </c>
      <c r="G479" s="14">
        <v>5</v>
      </c>
      <c r="H479" s="11">
        <f>0.00007854*D479*D479</f>
        <v>3.1415999999999999E-2</v>
      </c>
      <c r="I479" s="11">
        <f>H479/1.6</f>
        <v>1.9635E-2</v>
      </c>
      <c r="J479" s="11">
        <f t="shared" si="7"/>
        <v>5.3552810597553278E-4</v>
      </c>
    </row>
    <row r="480" spans="1:10" x14ac:dyDescent="0.25">
      <c r="A480" s="31" t="s">
        <v>295</v>
      </c>
      <c r="B480" s="31" t="s">
        <v>339</v>
      </c>
      <c r="C480" s="32" t="s">
        <v>341</v>
      </c>
      <c r="D480" s="31">
        <v>25</v>
      </c>
      <c r="E480" s="31">
        <v>17</v>
      </c>
      <c r="F480" s="33">
        <v>117</v>
      </c>
      <c r="G480" s="14">
        <v>7</v>
      </c>
      <c r="H480" s="11">
        <f>0.00007854*D480*D480</f>
        <v>4.9087499999999999E-2</v>
      </c>
      <c r="I480" s="11">
        <f>H480/1.6</f>
        <v>3.0679687499999997E-2</v>
      </c>
      <c r="J480" s="11">
        <f t="shared" si="7"/>
        <v>8.3676266558676984E-4</v>
      </c>
    </row>
    <row r="481" spans="1:10" x14ac:dyDescent="0.25">
      <c r="A481" s="31" t="s">
        <v>342</v>
      </c>
      <c r="B481" s="31" t="s">
        <v>343</v>
      </c>
      <c r="C481" s="32" t="s">
        <v>344</v>
      </c>
      <c r="D481" s="31">
        <v>25</v>
      </c>
      <c r="E481" s="31">
        <v>12</v>
      </c>
      <c r="F481" s="33">
        <v>122</v>
      </c>
      <c r="G481" s="14">
        <v>7</v>
      </c>
      <c r="H481" s="11">
        <f>0.00007854*D481*D481</f>
        <v>4.9087499999999999E-2</v>
      </c>
      <c r="I481" s="11">
        <f>H481/1.6</f>
        <v>3.0679687499999997E-2</v>
      </c>
      <c r="J481" s="11">
        <f t="shared" si="7"/>
        <v>8.3676266558676984E-4</v>
      </c>
    </row>
    <row r="482" spans="1:10" x14ac:dyDescent="0.25">
      <c r="A482" s="31" t="s">
        <v>342</v>
      </c>
      <c r="B482" s="31" t="s">
        <v>343</v>
      </c>
      <c r="C482" s="32" t="s">
        <v>344</v>
      </c>
      <c r="D482" s="31">
        <v>40</v>
      </c>
      <c r="E482" s="31">
        <v>20</v>
      </c>
      <c r="F482" s="33">
        <v>121</v>
      </c>
      <c r="G482" s="34">
        <v>13</v>
      </c>
      <c r="H482" s="11">
        <f>0.00007854*D482*D482</f>
        <v>0.125664</v>
      </c>
      <c r="I482" s="11">
        <f>H482/1.6</f>
        <v>7.8539999999999999E-2</v>
      </c>
      <c r="J482" s="11">
        <f t="shared" si="7"/>
        <v>2.1421124239021311E-3</v>
      </c>
    </row>
    <row r="483" spans="1:10" x14ac:dyDescent="0.25">
      <c r="A483" s="31" t="s">
        <v>342</v>
      </c>
      <c r="B483" s="31" t="s">
        <v>343</v>
      </c>
      <c r="C483" s="32" t="s">
        <v>345</v>
      </c>
      <c r="D483" s="31">
        <v>20</v>
      </c>
      <c r="E483" s="31">
        <v>15</v>
      </c>
      <c r="F483" s="33">
        <v>468</v>
      </c>
      <c r="G483" s="14">
        <v>5</v>
      </c>
      <c r="H483" s="11">
        <f>0.00007854*D483*D483</f>
        <v>3.1415999999999999E-2</v>
      </c>
      <c r="I483" s="11">
        <f>H483/1.6</f>
        <v>1.9635E-2</v>
      </c>
      <c r="J483" s="11">
        <f t="shared" si="7"/>
        <v>5.3552810597553278E-4</v>
      </c>
    </row>
    <row r="484" spans="1:10" x14ac:dyDescent="0.25">
      <c r="A484" s="31" t="s">
        <v>181</v>
      </c>
      <c r="B484" s="31" t="s">
        <v>346</v>
      </c>
      <c r="C484" s="32" t="s">
        <v>347</v>
      </c>
      <c r="D484" s="31">
        <v>42</v>
      </c>
      <c r="E484" s="31">
        <v>25</v>
      </c>
      <c r="F484" s="33">
        <v>336</v>
      </c>
      <c r="G484" s="34">
        <v>13</v>
      </c>
      <c r="H484" s="11">
        <f>0.00007854*D484*D484</f>
        <v>0.13854456000000001</v>
      </c>
      <c r="I484" s="11">
        <f>H484/1.6</f>
        <v>8.6590349999999996E-2</v>
      </c>
      <c r="J484" s="11">
        <f t="shared" si="7"/>
        <v>2.3616789473520994E-3</v>
      </c>
    </row>
    <row r="485" spans="1:10" x14ac:dyDescent="0.25">
      <c r="A485" s="31" t="s">
        <v>348</v>
      </c>
      <c r="B485" s="31" t="s">
        <v>349</v>
      </c>
      <c r="C485" s="32" t="s">
        <v>350</v>
      </c>
      <c r="D485" s="31">
        <v>40</v>
      </c>
      <c r="E485" s="31">
        <v>15</v>
      </c>
      <c r="F485" s="33">
        <v>208</v>
      </c>
      <c r="G485" s="14">
        <v>12</v>
      </c>
      <c r="H485" s="11">
        <f>0.00007854*D485*D485</f>
        <v>0.125664</v>
      </c>
      <c r="I485" s="11">
        <f>H485/1.6</f>
        <v>7.8539999999999999E-2</v>
      </c>
      <c r="J485" s="11">
        <f t="shared" si="7"/>
        <v>2.1421124239021311E-3</v>
      </c>
    </row>
    <row r="486" spans="1:10" x14ac:dyDescent="0.25">
      <c r="A486" s="31" t="s">
        <v>348</v>
      </c>
      <c r="B486" s="31" t="s">
        <v>349</v>
      </c>
      <c r="C486" s="32" t="s">
        <v>350</v>
      </c>
      <c r="D486" s="31">
        <v>45</v>
      </c>
      <c r="E486" s="31">
        <v>25</v>
      </c>
      <c r="F486" s="33">
        <v>370</v>
      </c>
      <c r="G486" s="34">
        <v>13</v>
      </c>
      <c r="H486" s="11">
        <f>0.00007854*D486*D486</f>
        <v>0.1590435</v>
      </c>
      <c r="I486" s="11">
        <f>H486/1.6</f>
        <v>9.9402187500000003E-2</v>
      </c>
      <c r="J486" s="11">
        <f t="shared" si="7"/>
        <v>2.711111036501135E-3</v>
      </c>
    </row>
    <row r="487" spans="1:10" x14ac:dyDescent="0.25">
      <c r="A487" s="31" t="s">
        <v>348</v>
      </c>
      <c r="B487" s="31" t="s">
        <v>349</v>
      </c>
      <c r="C487" s="32" t="s">
        <v>350</v>
      </c>
      <c r="D487" s="31">
        <v>70</v>
      </c>
      <c r="E487" s="31">
        <v>18</v>
      </c>
      <c r="F487" s="33">
        <v>371</v>
      </c>
      <c r="G487" s="34">
        <v>15</v>
      </c>
      <c r="H487" s="11">
        <f>0.00007854*D487*D487</f>
        <v>0.38484600000000002</v>
      </c>
      <c r="I487" s="11">
        <f>H487/1.6</f>
        <v>0.24052875000000001</v>
      </c>
      <c r="J487" s="11">
        <f t="shared" si="7"/>
        <v>6.5602192982002769E-3</v>
      </c>
    </row>
    <row r="488" spans="1:10" x14ac:dyDescent="0.25">
      <c r="A488" s="31" t="s">
        <v>348</v>
      </c>
      <c r="B488" s="31" t="s">
        <v>349</v>
      </c>
      <c r="C488" s="32" t="s">
        <v>350</v>
      </c>
      <c r="D488" s="31">
        <v>80</v>
      </c>
      <c r="E488" s="31">
        <v>25</v>
      </c>
      <c r="F488" s="33">
        <v>253</v>
      </c>
      <c r="G488" s="34">
        <v>15</v>
      </c>
      <c r="H488" s="11">
        <f>0.00007854*D488*D488</f>
        <v>0.50265599999999999</v>
      </c>
      <c r="I488" s="11">
        <f>H488/1.6</f>
        <v>0.31415999999999999</v>
      </c>
      <c r="J488" s="11">
        <f t="shared" si="7"/>
        <v>8.5684496956085245E-3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workbookViewId="0">
      <selection activeCell="D8" sqref="D8"/>
    </sheetView>
  </sheetViews>
  <sheetFormatPr defaultRowHeight="15" x14ac:dyDescent="0.25"/>
  <cols>
    <col min="1" max="1" width="10" bestFit="1" customWidth="1"/>
    <col min="3" max="3" width="15.140625" bestFit="1" customWidth="1"/>
  </cols>
  <sheetData>
    <row r="1" spans="1:6" x14ac:dyDescent="0.25">
      <c r="A1" s="29" t="s">
        <v>160</v>
      </c>
      <c r="B1" s="29" t="s">
        <v>161</v>
      </c>
      <c r="C1" s="29" t="s">
        <v>162</v>
      </c>
      <c r="D1" s="29" t="s">
        <v>164</v>
      </c>
      <c r="E1" s="29" t="s">
        <v>165</v>
      </c>
      <c r="F1" s="30" t="s">
        <v>166</v>
      </c>
    </row>
    <row r="2" spans="1:6" x14ac:dyDescent="0.25">
      <c r="A2" s="31" t="s">
        <v>351</v>
      </c>
      <c r="B2" s="31" t="s">
        <v>352</v>
      </c>
      <c r="C2" s="32" t="s">
        <v>353</v>
      </c>
      <c r="D2" s="31">
        <v>15</v>
      </c>
      <c r="E2" s="33">
        <v>390</v>
      </c>
      <c r="F2" s="34">
        <v>14</v>
      </c>
    </row>
    <row r="3" spans="1:6" x14ac:dyDescent="0.25">
      <c r="A3" s="31" t="s">
        <v>351</v>
      </c>
      <c r="B3" s="31" t="s">
        <v>352</v>
      </c>
      <c r="C3" s="32" t="s">
        <v>353</v>
      </c>
      <c r="D3" s="31">
        <v>7</v>
      </c>
      <c r="E3" s="33">
        <v>333</v>
      </c>
      <c r="F3" s="34">
        <v>14</v>
      </c>
    </row>
    <row r="4" spans="1:6" x14ac:dyDescent="0.25">
      <c r="A4" s="31" t="s">
        <v>351</v>
      </c>
      <c r="B4" s="31" t="s">
        <v>352</v>
      </c>
      <c r="C4" s="32" t="s">
        <v>353</v>
      </c>
      <c r="D4" s="31">
        <v>9</v>
      </c>
      <c r="E4" s="33">
        <v>240</v>
      </c>
      <c r="F4" s="34">
        <v>13</v>
      </c>
    </row>
    <row r="5" spans="1:6" x14ac:dyDescent="0.25">
      <c r="A5" s="31" t="s">
        <v>351</v>
      </c>
      <c r="B5" s="31" t="s">
        <v>352</v>
      </c>
      <c r="C5" s="32" t="s">
        <v>353</v>
      </c>
      <c r="D5" s="31">
        <v>14</v>
      </c>
      <c r="E5" s="33">
        <v>331</v>
      </c>
      <c r="F5" s="34">
        <v>13</v>
      </c>
    </row>
    <row r="6" spans="1:6" x14ac:dyDescent="0.25">
      <c r="A6" s="31" t="s">
        <v>351</v>
      </c>
      <c r="B6" s="31" t="s">
        <v>352</v>
      </c>
      <c r="C6" s="32" t="s">
        <v>353</v>
      </c>
      <c r="D6" s="31">
        <v>11</v>
      </c>
      <c r="E6" s="33">
        <v>238</v>
      </c>
      <c r="F6" s="14">
        <v>12</v>
      </c>
    </row>
    <row r="7" spans="1:6" x14ac:dyDescent="0.25">
      <c r="A7" s="31" t="s">
        <v>351</v>
      </c>
      <c r="B7" s="31" t="s">
        <v>352</v>
      </c>
      <c r="C7" s="32" t="s">
        <v>353</v>
      </c>
      <c r="D7" s="31">
        <v>15</v>
      </c>
      <c r="E7" s="33">
        <v>57</v>
      </c>
      <c r="F7" s="14">
        <v>5</v>
      </c>
    </row>
    <row r="8" spans="1:6" x14ac:dyDescent="0.25">
      <c r="A8" s="31" t="s">
        <v>351</v>
      </c>
      <c r="B8" s="31" t="s">
        <v>352</v>
      </c>
      <c r="C8" s="32" t="s">
        <v>353</v>
      </c>
      <c r="D8" s="31">
        <v>12</v>
      </c>
      <c r="E8" s="33">
        <v>56</v>
      </c>
      <c r="F8" s="34">
        <v>4</v>
      </c>
    </row>
    <row r="9" spans="1:6" x14ac:dyDescent="0.25">
      <c r="A9" s="31" t="s">
        <v>351</v>
      </c>
      <c r="B9" s="31" t="s">
        <v>352</v>
      </c>
      <c r="C9" s="32" t="s">
        <v>353</v>
      </c>
      <c r="D9" s="31">
        <v>20</v>
      </c>
      <c r="E9" s="33">
        <v>111</v>
      </c>
      <c r="F9" s="34">
        <v>4</v>
      </c>
    </row>
    <row r="10" spans="1:6" x14ac:dyDescent="0.25">
      <c r="A10" s="31" t="s">
        <v>351</v>
      </c>
      <c r="B10" s="31" t="s">
        <v>352</v>
      </c>
      <c r="C10" s="32" t="s">
        <v>353</v>
      </c>
      <c r="D10" s="31">
        <v>15</v>
      </c>
      <c r="E10" s="33">
        <v>235</v>
      </c>
      <c r="F10" s="34">
        <v>4</v>
      </c>
    </row>
    <row r="11" spans="1:6" x14ac:dyDescent="0.25">
      <c r="A11" s="31" t="s">
        <v>351</v>
      </c>
      <c r="B11" s="31" t="s">
        <v>352</v>
      </c>
      <c r="C11" s="32" t="s">
        <v>353</v>
      </c>
      <c r="D11" s="31">
        <v>20</v>
      </c>
      <c r="E11" s="33">
        <v>236</v>
      </c>
      <c r="F11" s="34">
        <v>4</v>
      </c>
    </row>
    <row r="12" spans="1:6" x14ac:dyDescent="0.25">
      <c r="A12" s="31" t="s">
        <v>351</v>
      </c>
      <c r="B12" s="31" t="s">
        <v>352</v>
      </c>
      <c r="C12" s="32" t="s">
        <v>353</v>
      </c>
      <c r="D12" s="31">
        <v>20</v>
      </c>
      <c r="E12" s="33">
        <v>239</v>
      </c>
      <c r="F12" s="34">
        <v>4</v>
      </c>
    </row>
    <row r="13" spans="1:6" x14ac:dyDescent="0.25">
      <c r="A13" s="31" t="s">
        <v>351</v>
      </c>
      <c r="B13" s="31" t="s">
        <v>352</v>
      </c>
      <c r="C13" s="32" t="s">
        <v>353</v>
      </c>
      <c r="D13" s="31">
        <v>20</v>
      </c>
      <c r="E13" s="33">
        <v>271</v>
      </c>
      <c r="F13" s="34">
        <v>4</v>
      </c>
    </row>
    <row r="14" spans="1:6" x14ac:dyDescent="0.25">
      <c r="A14" s="31" t="s">
        <v>351</v>
      </c>
      <c r="B14" s="31" t="s">
        <v>352</v>
      </c>
      <c r="C14" s="32" t="s">
        <v>353</v>
      </c>
      <c r="D14" s="31">
        <v>12</v>
      </c>
      <c r="E14" s="33">
        <v>272</v>
      </c>
      <c r="F14" s="34">
        <v>4</v>
      </c>
    </row>
    <row r="15" spans="1:6" x14ac:dyDescent="0.25">
      <c r="A15" s="31" t="s">
        <v>351</v>
      </c>
      <c r="B15" s="31" t="s">
        <v>352</v>
      </c>
      <c r="C15" s="32" t="s">
        <v>353</v>
      </c>
      <c r="D15" s="31">
        <v>25</v>
      </c>
      <c r="E15" s="33">
        <v>275</v>
      </c>
      <c r="F15" s="34">
        <v>4</v>
      </c>
    </row>
    <row r="16" spans="1:6" x14ac:dyDescent="0.25">
      <c r="A16" s="31" t="s">
        <v>351</v>
      </c>
      <c r="B16" s="31" t="s">
        <v>352</v>
      </c>
      <c r="C16" s="32" t="s">
        <v>353</v>
      </c>
      <c r="D16" s="31">
        <v>20</v>
      </c>
      <c r="E16" s="33">
        <v>277</v>
      </c>
      <c r="F16" s="34">
        <v>4</v>
      </c>
    </row>
    <row r="17" spans="1:6" x14ac:dyDescent="0.25">
      <c r="A17" s="31" t="s">
        <v>351</v>
      </c>
      <c r="B17" s="31" t="s">
        <v>352</v>
      </c>
      <c r="C17" s="32" t="s">
        <v>353</v>
      </c>
      <c r="D17" s="31">
        <v>22</v>
      </c>
      <c r="E17" s="33">
        <v>278</v>
      </c>
      <c r="F17" s="34">
        <v>4</v>
      </c>
    </row>
    <row r="18" spans="1:6" x14ac:dyDescent="0.25">
      <c r="A18" s="31" t="s">
        <v>351</v>
      </c>
      <c r="B18" s="31" t="s">
        <v>352</v>
      </c>
      <c r="C18" s="32" t="s">
        <v>353</v>
      </c>
      <c r="D18" s="31">
        <v>18</v>
      </c>
      <c r="E18" s="33">
        <v>280</v>
      </c>
      <c r="F18" s="34">
        <v>4</v>
      </c>
    </row>
    <row r="19" spans="1:6" x14ac:dyDescent="0.25">
      <c r="A19" s="31" t="s">
        <v>351</v>
      </c>
      <c r="B19" s="31" t="s">
        <v>352</v>
      </c>
      <c r="C19" s="32" t="s">
        <v>353</v>
      </c>
      <c r="D19" s="31">
        <v>18</v>
      </c>
      <c r="E19" s="33">
        <v>283</v>
      </c>
      <c r="F19" s="34">
        <v>4</v>
      </c>
    </row>
    <row r="20" spans="1:6" x14ac:dyDescent="0.25">
      <c r="A20" s="31" t="s">
        <v>351</v>
      </c>
      <c r="B20" s="31" t="s">
        <v>352</v>
      </c>
      <c r="C20" s="32" t="s">
        <v>353</v>
      </c>
      <c r="D20" s="31">
        <v>30</v>
      </c>
      <c r="E20" s="33">
        <v>419</v>
      </c>
      <c r="F20" s="34">
        <v>4</v>
      </c>
    </row>
    <row r="21" spans="1:6" x14ac:dyDescent="0.25">
      <c r="A21" s="31" t="s">
        <v>351</v>
      </c>
      <c r="B21" s="31" t="s">
        <v>352</v>
      </c>
      <c r="C21" s="32" t="s">
        <v>353</v>
      </c>
      <c r="D21" s="31">
        <v>20</v>
      </c>
      <c r="E21" s="33">
        <v>562</v>
      </c>
      <c r="F21" s="34">
        <v>4</v>
      </c>
    </row>
    <row r="22" spans="1:6" x14ac:dyDescent="0.25">
      <c r="A22" s="31" t="s">
        <v>351</v>
      </c>
      <c r="B22" s="31" t="s">
        <v>352</v>
      </c>
      <c r="C22" s="32" t="s">
        <v>353</v>
      </c>
      <c r="D22" s="31">
        <v>17</v>
      </c>
      <c r="E22" s="33">
        <v>164</v>
      </c>
      <c r="F22" s="14">
        <v>3</v>
      </c>
    </row>
    <row r="23" spans="1:6" x14ac:dyDescent="0.25">
      <c r="A23" s="31" t="s">
        <v>351</v>
      </c>
      <c r="B23" s="31" t="s">
        <v>352</v>
      </c>
      <c r="C23" s="32" t="s">
        <v>353</v>
      </c>
      <c r="D23" s="31">
        <v>9</v>
      </c>
      <c r="E23" s="33">
        <v>243</v>
      </c>
      <c r="F23" s="14">
        <v>3</v>
      </c>
    </row>
    <row r="24" spans="1:6" x14ac:dyDescent="0.25">
      <c r="A24" s="31" t="s">
        <v>351</v>
      </c>
      <c r="B24" s="31" t="s">
        <v>352</v>
      </c>
      <c r="C24" s="32" t="s">
        <v>353</v>
      </c>
      <c r="D24" s="31">
        <v>12</v>
      </c>
      <c r="E24" s="33">
        <v>276</v>
      </c>
      <c r="F24" s="14">
        <v>3</v>
      </c>
    </row>
    <row r="25" spans="1:6" x14ac:dyDescent="0.25">
      <c r="A25" s="31" t="s">
        <v>351</v>
      </c>
      <c r="B25" s="31" t="s">
        <v>352</v>
      </c>
      <c r="C25" s="32" t="s">
        <v>353</v>
      </c>
      <c r="D25" s="31">
        <v>20</v>
      </c>
      <c r="E25" s="33">
        <v>282</v>
      </c>
      <c r="F25" s="14">
        <v>3</v>
      </c>
    </row>
    <row r="26" spans="1:6" x14ac:dyDescent="0.25">
      <c r="A26" s="31" t="s">
        <v>351</v>
      </c>
      <c r="B26" s="31" t="s">
        <v>352</v>
      </c>
      <c r="C26" s="32" t="s">
        <v>353</v>
      </c>
      <c r="D26" s="31">
        <v>20</v>
      </c>
      <c r="E26" s="33">
        <v>362</v>
      </c>
      <c r="F26" s="14">
        <v>3</v>
      </c>
    </row>
    <row r="27" spans="1:6" x14ac:dyDescent="0.25">
      <c r="A27" s="31" t="s">
        <v>351</v>
      </c>
      <c r="B27" s="31" t="s">
        <v>352</v>
      </c>
      <c r="C27" s="32" t="s">
        <v>353</v>
      </c>
      <c r="D27" s="31">
        <v>15</v>
      </c>
      <c r="E27" s="33">
        <v>561</v>
      </c>
      <c r="F27" s="14">
        <v>3</v>
      </c>
    </row>
    <row r="28" spans="1:6" x14ac:dyDescent="0.25">
      <c r="A28" s="31" t="s">
        <v>351</v>
      </c>
      <c r="B28" s="31" t="s">
        <v>352</v>
      </c>
      <c r="C28" s="32" t="s">
        <v>353</v>
      </c>
      <c r="D28" s="31">
        <v>15</v>
      </c>
      <c r="E28" s="33">
        <v>595</v>
      </c>
      <c r="F28" s="14">
        <v>3</v>
      </c>
    </row>
    <row r="29" spans="1:6" x14ac:dyDescent="0.25">
      <c r="A29" s="31" t="s">
        <v>351</v>
      </c>
      <c r="B29" s="31" t="s">
        <v>352</v>
      </c>
      <c r="C29" s="32" t="s">
        <v>353</v>
      </c>
      <c r="D29" s="31">
        <v>15</v>
      </c>
      <c r="E29" s="33">
        <v>602</v>
      </c>
      <c r="F29" s="14">
        <v>3</v>
      </c>
    </row>
    <row r="30" spans="1:6" x14ac:dyDescent="0.25">
      <c r="A30" s="31" t="s">
        <v>351</v>
      </c>
      <c r="B30" s="31" t="s">
        <v>352</v>
      </c>
      <c r="C30" s="32" t="s">
        <v>353</v>
      </c>
      <c r="D30" s="31">
        <v>12</v>
      </c>
      <c r="E30" s="33">
        <v>603</v>
      </c>
      <c r="F30" s="14">
        <v>3</v>
      </c>
    </row>
    <row r="31" spans="1:6" x14ac:dyDescent="0.25">
      <c r="A31" s="31" t="s">
        <v>351</v>
      </c>
      <c r="B31" s="31" t="s">
        <v>352</v>
      </c>
      <c r="C31" s="32" t="s">
        <v>353</v>
      </c>
      <c r="D31" s="31">
        <v>9</v>
      </c>
      <c r="E31" s="33">
        <v>53</v>
      </c>
      <c r="F31" s="14">
        <v>2</v>
      </c>
    </row>
    <row r="32" spans="1:6" x14ac:dyDescent="0.25">
      <c r="A32" s="31" t="s">
        <v>351</v>
      </c>
      <c r="B32" s="31" t="s">
        <v>352</v>
      </c>
      <c r="C32" s="32" t="s">
        <v>353</v>
      </c>
      <c r="D32" s="31">
        <v>10</v>
      </c>
      <c r="E32" s="33">
        <v>113</v>
      </c>
      <c r="F32" s="14">
        <v>2</v>
      </c>
    </row>
    <row r="33" spans="1:6" x14ac:dyDescent="0.25">
      <c r="A33" s="31" t="s">
        <v>351</v>
      </c>
      <c r="B33" s="31" t="s">
        <v>352</v>
      </c>
      <c r="C33" s="32" t="s">
        <v>353</v>
      </c>
      <c r="D33" s="31">
        <v>15</v>
      </c>
      <c r="E33" s="33">
        <v>114</v>
      </c>
      <c r="F33" s="14">
        <v>2</v>
      </c>
    </row>
    <row r="34" spans="1:6" x14ac:dyDescent="0.25">
      <c r="A34" s="31" t="s">
        <v>351</v>
      </c>
      <c r="B34" s="31" t="s">
        <v>352</v>
      </c>
      <c r="C34" s="32" t="s">
        <v>353</v>
      </c>
      <c r="D34" s="31">
        <v>9</v>
      </c>
      <c r="E34" s="33">
        <v>115</v>
      </c>
      <c r="F34" s="14">
        <v>2</v>
      </c>
    </row>
    <row r="35" spans="1:6" x14ac:dyDescent="0.25">
      <c r="A35" s="31" t="s">
        <v>351</v>
      </c>
      <c r="B35" s="31" t="s">
        <v>352</v>
      </c>
      <c r="C35" s="32" t="s">
        <v>353</v>
      </c>
      <c r="D35" s="31">
        <v>10</v>
      </c>
      <c r="E35" s="33">
        <v>162</v>
      </c>
      <c r="F35" s="14">
        <v>2</v>
      </c>
    </row>
    <row r="36" spans="1:6" x14ac:dyDescent="0.25">
      <c r="A36" s="31" t="s">
        <v>351</v>
      </c>
      <c r="B36" s="31" t="s">
        <v>352</v>
      </c>
      <c r="C36" s="32" t="s">
        <v>353</v>
      </c>
      <c r="D36" s="31">
        <v>30</v>
      </c>
      <c r="E36" s="33">
        <v>241</v>
      </c>
      <c r="F36" s="14">
        <v>2</v>
      </c>
    </row>
    <row r="37" spans="1:6" x14ac:dyDescent="0.25">
      <c r="A37" s="31" t="s">
        <v>351</v>
      </c>
      <c r="B37" s="31" t="s">
        <v>352</v>
      </c>
      <c r="C37" s="32" t="s">
        <v>353</v>
      </c>
      <c r="D37" s="31">
        <v>16</v>
      </c>
      <c r="E37" s="33">
        <v>284</v>
      </c>
      <c r="F37" s="14">
        <v>2</v>
      </c>
    </row>
    <row r="38" spans="1:6" x14ac:dyDescent="0.25">
      <c r="A38" s="31" t="s">
        <v>351</v>
      </c>
      <c r="B38" s="31" t="s">
        <v>352</v>
      </c>
      <c r="C38" s="32" t="s">
        <v>353</v>
      </c>
      <c r="D38" s="31">
        <v>15</v>
      </c>
      <c r="E38" s="33">
        <v>285</v>
      </c>
      <c r="F38" s="14">
        <v>2</v>
      </c>
    </row>
    <row r="39" spans="1:6" x14ac:dyDescent="0.25">
      <c r="A39" s="31" t="s">
        <v>351</v>
      </c>
      <c r="B39" s="31" t="s">
        <v>352</v>
      </c>
      <c r="C39" s="32" t="s">
        <v>353</v>
      </c>
      <c r="D39" s="31">
        <v>10</v>
      </c>
      <c r="E39" s="33">
        <v>286</v>
      </c>
      <c r="F39" s="14">
        <v>2</v>
      </c>
    </row>
    <row r="40" spans="1:6" x14ac:dyDescent="0.25">
      <c r="A40" s="31" t="s">
        <v>351</v>
      </c>
      <c r="B40" s="31" t="s">
        <v>352</v>
      </c>
      <c r="C40" s="32" t="s">
        <v>353</v>
      </c>
      <c r="D40" s="31">
        <v>12</v>
      </c>
      <c r="E40" s="33">
        <v>498</v>
      </c>
      <c r="F40" s="14">
        <v>2</v>
      </c>
    </row>
    <row r="41" spans="1:6" x14ac:dyDescent="0.25">
      <c r="A41" s="31" t="s">
        <v>351</v>
      </c>
      <c r="B41" s="31" t="s">
        <v>352</v>
      </c>
      <c r="C41" s="32" t="s">
        <v>353</v>
      </c>
      <c r="D41" s="31">
        <v>12</v>
      </c>
      <c r="E41" s="33">
        <v>52</v>
      </c>
      <c r="F41" s="14">
        <v>2</v>
      </c>
    </row>
    <row r="42" spans="1:6" x14ac:dyDescent="0.25">
      <c r="A42" s="31" t="s">
        <v>351</v>
      </c>
      <c r="B42" s="31" t="s">
        <v>352</v>
      </c>
      <c r="C42" s="32" t="s">
        <v>353</v>
      </c>
      <c r="D42" s="31">
        <v>12</v>
      </c>
      <c r="E42" s="33">
        <v>54</v>
      </c>
      <c r="F42" s="14">
        <v>2</v>
      </c>
    </row>
    <row r="43" spans="1:6" x14ac:dyDescent="0.25">
      <c r="A43" s="31" t="s">
        <v>351</v>
      </c>
      <c r="B43" s="31" t="s">
        <v>352</v>
      </c>
      <c r="C43" s="32" t="s">
        <v>353</v>
      </c>
      <c r="D43" s="31">
        <v>10</v>
      </c>
      <c r="E43" s="33">
        <v>112</v>
      </c>
      <c r="F43" s="14">
        <v>2</v>
      </c>
    </row>
    <row r="44" spans="1:6" x14ac:dyDescent="0.25">
      <c r="A44" s="31" t="s">
        <v>351</v>
      </c>
      <c r="B44" s="31" t="s">
        <v>352</v>
      </c>
      <c r="C44" s="32" t="s">
        <v>353</v>
      </c>
      <c r="D44" s="31">
        <v>6</v>
      </c>
      <c r="E44" s="33">
        <v>245</v>
      </c>
      <c r="F44" s="14">
        <v>2</v>
      </c>
    </row>
    <row r="45" spans="1:6" x14ac:dyDescent="0.25">
      <c r="A45" s="31" t="s">
        <v>351</v>
      </c>
      <c r="B45" s="31" t="s">
        <v>352</v>
      </c>
      <c r="C45" s="32" t="s">
        <v>353</v>
      </c>
      <c r="D45" s="31">
        <v>12</v>
      </c>
      <c r="E45" s="33">
        <v>274</v>
      </c>
      <c r="F45" s="14">
        <v>2</v>
      </c>
    </row>
    <row r="46" spans="1:6" x14ac:dyDescent="0.25">
      <c r="A46" s="31" t="s">
        <v>351</v>
      </c>
      <c r="B46" s="31" t="s">
        <v>352</v>
      </c>
      <c r="C46" s="32" t="s">
        <v>353</v>
      </c>
      <c r="D46" s="31">
        <v>15</v>
      </c>
      <c r="E46" s="33">
        <v>281</v>
      </c>
      <c r="F46" s="14">
        <v>2</v>
      </c>
    </row>
    <row r="47" spans="1:6" x14ac:dyDescent="0.25">
      <c r="A47" s="31" t="s">
        <v>351</v>
      </c>
      <c r="B47" s="31" t="s">
        <v>352</v>
      </c>
      <c r="C47" s="32" t="s">
        <v>353</v>
      </c>
      <c r="D47" s="31">
        <v>20</v>
      </c>
      <c r="E47" s="33">
        <v>459</v>
      </c>
      <c r="F47" s="14">
        <v>2</v>
      </c>
    </row>
    <row r="48" spans="1:6" x14ac:dyDescent="0.25">
      <c r="A48" s="31" t="s">
        <v>351</v>
      </c>
      <c r="B48" s="31" t="s">
        <v>352</v>
      </c>
      <c r="C48" s="32" t="s">
        <v>353</v>
      </c>
      <c r="D48" s="31">
        <v>18</v>
      </c>
      <c r="E48" s="33">
        <v>334</v>
      </c>
      <c r="F48" s="14">
        <v>2</v>
      </c>
    </row>
    <row r="49" spans="1:6" x14ac:dyDescent="0.25">
      <c r="A49" s="31" t="s">
        <v>351</v>
      </c>
      <c r="B49" s="31" t="s">
        <v>352</v>
      </c>
      <c r="C49" s="32" t="s">
        <v>353</v>
      </c>
      <c r="D49" s="31">
        <v>14</v>
      </c>
      <c r="E49" s="33">
        <v>389</v>
      </c>
      <c r="F49" s="14">
        <v>2</v>
      </c>
    </row>
    <row r="50" spans="1:6" x14ac:dyDescent="0.25">
      <c r="A50" s="31" t="s">
        <v>351</v>
      </c>
      <c r="B50" s="31" t="s">
        <v>352</v>
      </c>
      <c r="C50" s="32" t="s">
        <v>353</v>
      </c>
      <c r="D50" s="31">
        <v>13</v>
      </c>
      <c r="E50" s="33">
        <v>418</v>
      </c>
      <c r="F50" s="14">
        <v>2</v>
      </c>
    </row>
    <row r="51" spans="1:6" x14ac:dyDescent="0.25">
      <c r="A51" s="31" t="s">
        <v>351</v>
      </c>
      <c r="B51" s="31" t="s">
        <v>352</v>
      </c>
      <c r="C51" s="32" t="s">
        <v>353</v>
      </c>
      <c r="D51" s="31">
        <v>10</v>
      </c>
      <c r="E51" s="33">
        <v>55</v>
      </c>
      <c r="F51" s="14">
        <v>1</v>
      </c>
    </row>
    <row r="52" spans="1:6" x14ac:dyDescent="0.25">
      <c r="A52" s="31" t="s">
        <v>351</v>
      </c>
      <c r="B52" s="31" t="s">
        <v>352</v>
      </c>
      <c r="C52" s="32" t="s">
        <v>353</v>
      </c>
      <c r="D52" s="31">
        <v>15</v>
      </c>
      <c r="E52" s="33">
        <v>237</v>
      </c>
      <c r="F52" s="14">
        <v>1</v>
      </c>
    </row>
    <row r="53" spans="1:6" x14ac:dyDescent="0.25">
      <c r="A53" s="31" t="s">
        <v>351</v>
      </c>
      <c r="B53" s="31" t="s">
        <v>352</v>
      </c>
      <c r="C53" s="32" t="s">
        <v>353</v>
      </c>
      <c r="D53" s="31">
        <v>20</v>
      </c>
      <c r="E53" s="33">
        <v>279</v>
      </c>
      <c r="F53" s="14">
        <v>1</v>
      </c>
    </row>
    <row r="54" spans="1:6" x14ac:dyDescent="0.25">
      <c r="A54" s="31" t="s">
        <v>351</v>
      </c>
      <c r="B54" s="31" t="s">
        <v>352</v>
      </c>
      <c r="C54" s="32" t="s">
        <v>353</v>
      </c>
      <c r="D54" s="31">
        <v>13</v>
      </c>
      <c r="E54" s="33">
        <v>332</v>
      </c>
      <c r="F54" s="34">
        <v>1</v>
      </c>
    </row>
    <row r="55" spans="1:6" x14ac:dyDescent="0.25">
      <c r="A55" s="31" t="s">
        <v>351</v>
      </c>
      <c r="B55" s="31" t="s">
        <v>352</v>
      </c>
      <c r="C55" s="32" t="s">
        <v>353</v>
      </c>
      <c r="D55" s="31">
        <v>12</v>
      </c>
      <c r="E55" s="33">
        <v>163</v>
      </c>
      <c r="F55" s="14">
        <v>1</v>
      </c>
    </row>
    <row r="56" spans="1:6" x14ac:dyDescent="0.25">
      <c r="A56" s="31" t="s">
        <v>351</v>
      </c>
      <c r="B56" s="31" t="s">
        <v>352</v>
      </c>
      <c r="C56" s="32" t="s">
        <v>353</v>
      </c>
      <c r="D56" s="31">
        <v>9</v>
      </c>
      <c r="E56" s="33">
        <v>242</v>
      </c>
      <c r="F56" s="14">
        <v>1</v>
      </c>
    </row>
    <row r="57" spans="1:6" x14ac:dyDescent="0.25">
      <c r="A57" s="31" t="s">
        <v>351</v>
      </c>
      <c r="B57" s="31" t="s">
        <v>352</v>
      </c>
      <c r="C57" s="32" t="s">
        <v>353</v>
      </c>
      <c r="D57" s="31">
        <v>10</v>
      </c>
      <c r="E57" s="33">
        <v>244</v>
      </c>
      <c r="F57" s="14">
        <v>1</v>
      </c>
    </row>
    <row r="58" spans="1:6" x14ac:dyDescent="0.25">
      <c r="A58" s="31" t="s">
        <v>351</v>
      </c>
      <c r="B58" s="31" t="s">
        <v>352</v>
      </c>
      <c r="C58" s="32" t="s">
        <v>353</v>
      </c>
      <c r="D58" s="31">
        <v>20</v>
      </c>
      <c r="E58" s="33">
        <v>273</v>
      </c>
      <c r="F58" s="14">
        <v>1</v>
      </c>
    </row>
    <row r="59" spans="1:6" x14ac:dyDescent="0.25">
      <c r="A59" s="31" t="s">
        <v>351</v>
      </c>
      <c r="B59" s="31" t="s">
        <v>352</v>
      </c>
      <c r="C59" s="32" t="s">
        <v>353</v>
      </c>
      <c r="D59" s="31">
        <v>12</v>
      </c>
      <c r="E59" s="33">
        <v>458</v>
      </c>
      <c r="F59" s="14">
        <v>1</v>
      </c>
    </row>
    <row r="60" spans="1:6" x14ac:dyDescent="0.25">
      <c r="A60" s="31" t="s">
        <v>351</v>
      </c>
      <c r="B60" s="31" t="s">
        <v>352</v>
      </c>
      <c r="C60" s="32" t="s">
        <v>353</v>
      </c>
      <c r="D60" s="31">
        <v>18</v>
      </c>
      <c r="E60" s="33">
        <v>509</v>
      </c>
      <c r="F60" s="14">
        <v>1</v>
      </c>
    </row>
    <row r="61" spans="1:6" x14ac:dyDescent="0.25">
      <c r="A61" s="31" t="s">
        <v>351</v>
      </c>
      <c r="B61" s="31" t="s">
        <v>354</v>
      </c>
      <c r="C61" s="32" t="s">
        <v>355</v>
      </c>
      <c r="D61" s="31">
        <v>40</v>
      </c>
      <c r="E61" s="33">
        <v>149</v>
      </c>
      <c r="F61" s="34">
        <v>16</v>
      </c>
    </row>
    <row r="62" spans="1:6" x14ac:dyDescent="0.25">
      <c r="A62" s="31" t="s">
        <v>351</v>
      </c>
      <c r="B62" s="31" t="s">
        <v>354</v>
      </c>
      <c r="C62" s="32" t="s">
        <v>355</v>
      </c>
      <c r="D62" s="31">
        <v>40</v>
      </c>
      <c r="E62" s="33">
        <v>346</v>
      </c>
      <c r="F62" s="34">
        <v>16</v>
      </c>
    </row>
    <row r="63" spans="1:6" x14ac:dyDescent="0.25">
      <c r="A63" s="31" t="s">
        <v>351</v>
      </c>
      <c r="B63" s="31" t="s">
        <v>354</v>
      </c>
      <c r="C63" s="32" t="s">
        <v>355</v>
      </c>
      <c r="D63" s="31">
        <v>7</v>
      </c>
      <c r="E63" s="33">
        <v>23</v>
      </c>
      <c r="F63" s="34">
        <v>15</v>
      </c>
    </row>
    <row r="64" spans="1:6" x14ac:dyDescent="0.25">
      <c r="A64" s="31" t="s">
        <v>351</v>
      </c>
      <c r="B64" s="31" t="s">
        <v>354</v>
      </c>
      <c r="C64" s="32" t="s">
        <v>355</v>
      </c>
      <c r="D64" s="31">
        <v>18</v>
      </c>
      <c r="E64" s="33">
        <v>220</v>
      </c>
      <c r="F64" s="34">
        <v>15</v>
      </c>
    </row>
    <row r="65" spans="1:6" x14ac:dyDescent="0.25">
      <c r="A65" s="31" t="s">
        <v>351</v>
      </c>
      <c r="B65" s="31" t="s">
        <v>354</v>
      </c>
      <c r="C65" s="32" t="s">
        <v>355</v>
      </c>
      <c r="D65" s="31">
        <v>8</v>
      </c>
      <c r="E65" s="33">
        <v>219</v>
      </c>
      <c r="F65" s="34">
        <v>14</v>
      </c>
    </row>
    <row r="66" spans="1:6" x14ac:dyDescent="0.25">
      <c r="A66" s="31" t="s">
        <v>351</v>
      </c>
      <c r="B66" s="31" t="s">
        <v>354</v>
      </c>
      <c r="C66" s="32" t="s">
        <v>355</v>
      </c>
      <c r="D66" s="31">
        <v>6</v>
      </c>
      <c r="E66" s="33">
        <v>221</v>
      </c>
      <c r="F66" s="34">
        <v>13</v>
      </c>
    </row>
    <row r="67" spans="1:6" x14ac:dyDescent="0.25">
      <c r="A67" s="31" t="s">
        <v>351</v>
      </c>
      <c r="B67" s="31" t="s">
        <v>354</v>
      </c>
      <c r="C67" s="32" t="s">
        <v>355</v>
      </c>
      <c r="D67" s="31">
        <v>30</v>
      </c>
      <c r="E67" s="33">
        <v>306</v>
      </c>
      <c r="F67" s="14">
        <v>12</v>
      </c>
    </row>
    <row r="68" spans="1:6" x14ac:dyDescent="0.25">
      <c r="A68" s="31" t="s">
        <v>351</v>
      </c>
      <c r="B68" s="31" t="s">
        <v>354</v>
      </c>
      <c r="C68" s="32" t="s">
        <v>355</v>
      </c>
      <c r="D68" s="31">
        <v>35</v>
      </c>
      <c r="E68" s="33">
        <v>178</v>
      </c>
      <c r="F68" s="14">
        <v>11</v>
      </c>
    </row>
    <row r="69" spans="1:6" x14ac:dyDescent="0.25">
      <c r="A69" s="31" t="s">
        <v>351</v>
      </c>
      <c r="B69" s="31" t="s">
        <v>354</v>
      </c>
      <c r="C69" s="32" t="s">
        <v>355</v>
      </c>
      <c r="D69" s="31">
        <v>35</v>
      </c>
      <c r="E69" s="33">
        <v>76</v>
      </c>
      <c r="F69" s="14">
        <v>11</v>
      </c>
    </row>
    <row r="70" spans="1:6" x14ac:dyDescent="0.25">
      <c r="A70" s="31" t="s">
        <v>351</v>
      </c>
      <c r="B70" s="31" t="s">
        <v>354</v>
      </c>
      <c r="C70" s="32" t="s">
        <v>355</v>
      </c>
      <c r="D70" s="31">
        <v>35</v>
      </c>
      <c r="E70" s="33">
        <v>77</v>
      </c>
      <c r="F70" s="14">
        <v>11</v>
      </c>
    </row>
    <row r="71" spans="1:6" x14ac:dyDescent="0.25">
      <c r="A71" s="31" t="s">
        <v>351</v>
      </c>
      <c r="B71" s="31" t="s">
        <v>354</v>
      </c>
      <c r="C71" s="32" t="s">
        <v>355</v>
      </c>
      <c r="D71" s="31">
        <v>35</v>
      </c>
      <c r="E71" s="33">
        <v>138</v>
      </c>
      <c r="F71" s="14">
        <v>11</v>
      </c>
    </row>
    <row r="72" spans="1:6" x14ac:dyDescent="0.25">
      <c r="A72" s="31" t="s">
        <v>351</v>
      </c>
      <c r="B72" s="31" t="s">
        <v>354</v>
      </c>
      <c r="C72" s="32" t="s">
        <v>355</v>
      </c>
      <c r="D72" s="31">
        <v>25</v>
      </c>
      <c r="E72" s="33">
        <v>140</v>
      </c>
      <c r="F72" s="14">
        <v>11</v>
      </c>
    </row>
    <row r="73" spans="1:6" x14ac:dyDescent="0.25">
      <c r="A73" s="31" t="s">
        <v>351</v>
      </c>
      <c r="B73" s="31" t="s">
        <v>354</v>
      </c>
      <c r="C73" s="32" t="s">
        <v>355</v>
      </c>
      <c r="D73" s="31">
        <v>40</v>
      </c>
      <c r="E73" s="33">
        <v>177</v>
      </c>
      <c r="F73" s="14">
        <v>11</v>
      </c>
    </row>
    <row r="74" spans="1:6" x14ac:dyDescent="0.25">
      <c r="A74" s="31" t="s">
        <v>351</v>
      </c>
      <c r="B74" s="31" t="s">
        <v>354</v>
      </c>
      <c r="C74" s="32" t="s">
        <v>355</v>
      </c>
      <c r="D74" s="31">
        <v>30</v>
      </c>
      <c r="E74" s="33">
        <v>180</v>
      </c>
      <c r="F74" s="14">
        <v>11</v>
      </c>
    </row>
    <row r="75" spans="1:6" x14ac:dyDescent="0.25">
      <c r="A75" s="31" t="s">
        <v>351</v>
      </c>
      <c r="B75" s="31" t="s">
        <v>354</v>
      </c>
      <c r="C75" s="32" t="s">
        <v>355</v>
      </c>
      <c r="D75" s="31">
        <v>25</v>
      </c>
      <c r="E75" s="33">
        <v>181</v>
      </c>
      <c r="F75" s="14">
        <v>11</v>
      </c>
    </row>
    <row r="76" spans="1:6" x14ac:dyDescent="0.25">
      <c r="A76" s="31" t="s">
        <v>351</v>
      </c>
      <c r="B76" s="31" t="s">
        <v>354</v>
      </c>
      <c r="C76" s="32" t="s">
        <v>355</v>
      </c>
      <c r="D76" s="31">
        <v>20</v>
      </c>
      <c r="E76" s="33">
        <v>222</v>
      </c>
      <c r="F76" s="14">
        <v>11</v>
      </c>
    </row>
    <row r="77" spans="1:6" x14ac:dyDescent="0.25">
      <c r="A77" s="31" t="s">
        <v>351</v>
      </c>
      <c r="B77" s="31" t="s">
        <v>354</v>
      </c>
      <c r="C77" s="32" t="s">
        <v>355</v>
      </c>
      <c r="D77" s="31">
        <v>30</v>
      </c>
      <c r="E77" s="33">
        <v>305</v>
      </c>
      <c r="F77" s="14">
        <v>11</v>
      </c>
    </row>
    <row r="78" spans="1:6" x14ac:dyDescent="0.25">
      <c r="A78" s="31" t="s">
        <v>351</v>
      </c>
      <c r="B78" s="31" t="s">
        <v>354</v>
      </c>
      <c r="C78" s="32" t="s">
        <v>355</v>
      </c>
      <c r="D78" s="31">
        <v>18</v>
      </c>
      <c r="E78" s="33">
        <v>308</v>
      </c>
      <c r="F78" s="14">
        <v>11</v>
      </c>
    </row>
    <row r="79" spans="1:6" x14ac:dyDescent="0.25">
      <c r="A79" s="31" t="s">
        <v>351</v>
      </c>
      <c r="B79" s="31" t="s">
        <v>354</v>
      </c>
      <c r="C79" s="32" t="s">
        <v>355</v>
      </c>
      <c r="D79" s="31">
        <v>25</v>
      </c>
      <c r="E79" s="33">
        <v>309</v>
      </c>
      <c r="F79" s="14">
        <v>11</v>
      </c>
    </row>
    <row r="80" spans="1:6" x14ac:dyDescent="0.25">
      <c r="A80" s="31" t="s">
        <v>351</v>
      </c>
      <c r="B80" s="31" t="s">
        <v>354</v>
      </c>
      <c r="C80" s="32" t="s">
        <v>355</v>
      </c>
      <c r="D80" s="31">
        <v>13</v>
      </c>
      <c r="E80" s="33">
        <v>313</v>
      </c>
      <c r="F80" s="14">
        <v>11</v>
      </c>
    </row>
    <row r="81" spans="1:6" x14ac:dyDescent="0.25">
      <c r="A81" s="31" t="s">
        <v>351</v>
      </c>
      <c r="B81" s="31" t="s">
        <v>354</v>
      </c>
      <c r="C81" s="32" t="s">
        <v>355</v>
      </c>
      <c r="D81" s="31">
        <v>40</v>
      </c>
      <c r="E81" s="33">
        <v>345</v>
      </c>
      <c r="F81" s="14">
        <v>11</v>
      </c>
    </row>
    <row r="82" spans="1:6" x14ac:dyDescent="0.25">
      <c r="A82" s="31" t="s">
        <v>351</v>
      </c>
      <c r="B82" s="31" t="s">
        <v>354</v>
      </c>
      <c r="C82" s="32" t="s">
        <v>355</v>
      </c>
      <c r="D82" s="31">
        <v>30</v>
      </c>
      <c r="E82" s="33">
        <v>348</v>
      </c>
      <c r="F82" s="14">
        <v>11</v>
      </c>
    </row>
    <row r="83" spans="1:6" x14ac:dyDescent="0.25">
      <c r="A83" s="31" t="s">
        <v>351</v>
      </c>
      <c r="B83" s="31" t="s">
        <v>354</v>
      </c>
      <c r="C83" s="32" t="s">
        <v>355</v>
      </c>
      <c r="D83" s="31">
        <v>40</v>
      </c>
      <c r="E83" s="33">
        <v>379</v>
      </c>
      <c r="F83" s="14">
        <v>11</v>
      </c>
    </row>
    <row r="84" spans="1:6" x14ac:dyDescent="0.25">
      <c r="A84" s="31" t="s">
        <v>351</v>
      </c>
      <c r="B84" s="31" t="s">
        <v>354</v>
      </c>
      <c r="C84" s="32" t="s">
        <v>355</v>
      </c>
      <c r="D84" s="31">
        <v>25</v>
      </c>
      <c r="E84" s="33">
        <v>380</v>
      </c>
      <c r="F84" s="14">
        <v>11</v>
      </c>
    </row>
    <row r="85" spans="1:6" x14ac:dyDescent="0.25">
      <c r="A85" s="31" t="s">
        <v>351</v>
      </c>
      <c r="B85" s="31" t="s">
        <v>354</v>
      </c>
      <c r="C85" s="32" t="s">
        <v>355</v>
      </c>
      <c r="D85" s="31">
        <v>15</v>
      </c>
      <c r="E85" s="33">
        <v>441</v>
      </c>
      <c r="F85" s="14">
        <v>11</v>
      </c>
    </row>
    <row r="86" spans="1:6" x14ac:dyDescent="0.25">
      <c r="A86" s="31" t="s">
        <v>351</v>
      </c>
      <c r="B86" s="31" t="s">
        <v>354</v>
      </c>
      <c r="C86" s="32" t="s">
        <v>355</v>
      </c>
      <c r="D86" s="31">
        <v>30</v>
      </c>
      <c r="E86" s="33">
        <v>569</v>
      </c>
      <c r="F86" s="14">
        <v>11</v>
      </c>
    </row>
    <row r="87" spans="1:6" x14ac:dyDescent="0.25">
      <c r="A87" s="31" t="s">
        <v>351</v>
      </c>
      <c r="B87" s="31" t="s">
        <v>354</v>
      </c>
      <c r="C87" s="32" t="s">
        <v>355</v>
      </c>
      <c r="D87" s="31">
        <v>30</v>
      </c>
      <c r="E87" s="33">
        <v>570</v>
      </c>
      <c r="F87" s="14">
        <v>11</v>
      </c>
    </row>
    <row r="88" spans="1:6" x14ac:dyDescent="0.25">
      <c r="A88" s="31" t="s">
        <v>351</v>
      </c>
      <c r="B88" s="31" t="s">
        <v>354</v>
      </c>
      <c r="C88" s="32" t="s">
        <v>355</v>
      </c>
      <c r="D88" s="31">
        <v>20</v>
      </c>
      <c r="E88" s="33">
        <v>572</v>
      </c>
      <c r="F88" s="14">
        <v>11</v>
      </c>
    </row>
    <row r="89" spans="1:6" x14ac:dyDescent="0.25">
      <c r="A89" s="31" t="s">
        <v>351</v>
      </c>
      <c r="B89" s="31" t="s">
        <v>354</v>
      </c>
      <c r="C89" s="32" t="s">
        <v>355</v>
      </c>
      <c r="D89" s="31">
        <v>30</v>
      </c>
      <c r="E89" s="33">
        <v>350</v>
      </c>
      <c r="F89" s="14">
        <v>10</v>
      </c>
    </row>
    <row r="90" spans="1:6" x14ac:dyDescent="0.25">
      <c r="A90" s="31" t="s">
        <v>351</v>
      </c>
      <c r="B90" s="31" t="s">
        <v>354</v>
      </c>
      <c r="C90" s="32" t="s">
        <v>355</v>
      </c>
      <c r="D90" s="31">
        <v>25</v>
      </c>
      <c r="E90" s="33">
        <v>544</v>
      </c>
      <c r="F90" s="14">
        <v>10</v>
      </c>
    </row>
    <row r="91" spans="1:6" x14ac:dyDescent="0.25">
      <c r="A91" s="31" t="s">
        <v>351</v>
      </c>
      <c r="B91" s="31" t="s">
        <v>354</v>
      </c>
      <c r="C91" s="32" t="s">
        <v>355</v>
      </c>
      <c r="D91" s="31">
        <v>15</v>
      </c>
      <c r="E91" s="33">
        <v>567</v>
      </c>
      <c r="F91" s="14">
        <v>10</v>
      </c>
    </row>
    <row r="92" spans="1:6" x14ac:dyDescent="0.25">
      <c r="A92" s="31" t="s">
        <v>351</v>
      </c>
      <c r="B92" s="31" t="s">
        <v>354</v>
      </c>
      <c r="C92" s="32" t="s">
        <v>355</v>
      </c>
      <c r="D92" s="31">
        <v>15</v>
      </c>
      <c r="E92" s="33">
        <v>571</v>
      </c>
      <c r="F92" s="14">
        <v>10</v>
      </c>
    </row>
    <row r="93" spans="1:6" x14ac:dyDescent="0.25">
      <c r="A93" s="31" t="s">
        <v>351</v>
      </c>
      <c r="B93" s="31" t="s">
        <v>354</v>
      </c>
      <c r="C93" s="32" t="s">
        <v>355</v>
      </c>
      <c r="D93" s="31">
        <v>25</v>
      </c>
      <c r="E93" s="33">
        <v>598</v>
      </c>
      <c r="F93" s="14">
        <v>10</v>
      </c>
    </row>
    <row r="94" spans="1:6" x14ac:dyDescent="0.25">
      <c r="A94" s="31" t="s">
        <v>351</v>
      </c>
      <c r="B94" s="31" t="s">
        <v>354</v>
      </c>
      <c r="C94" s="32" t="s">
        <v>355</v>
      </c>
      <c r="D94" s="31">
        <v>20</v>
      </c>
      <c r="E94" s="33">
        <v>599</v>
      </c>
      <c r="F94" s="14">
        <v>10</v>
      </c>
    </row>
    <row r="95" spans="1:6" x14ac:dyDescent="0.25">
      <c r="A95" s="31" t="s">
        <v>351</v>
      </c>
      <c r="B95" s="31" t="s">
        <v>354</v>
      </c>
      <c r="C95" s="32" t="s">
        <v>355</v>
      </c>
      <c r="D95" s="31">
        <v>15</v>
      </c>
      <c r="E95" s="33">
        <v>19</v>
      </c>
      <c r="F95" s="14">
        <v>9</v>
      </c>
    </row>
    <row r="96" spans="1:6" x14ac:dyDescent="0.25">
      <c r="A96" s="31" t="s">
        <v>351</v>
      </c>
      <c r="B96" s="31" t="s">
        <v>354</v>
      </c>
      <c r="C96" s="32" t="s">
        <v>355</v>
      </c>
      <c r="D96" s="31">
        <v>30</v>
      </c>
      <c r="E96" s="33">
        <v>74</v>
      </c>
      <c r="F96" s="14">
        <v>9</v>
      </c>
    </row>
    <row r="97" spans="1:6" x14ac:dyDescent="0.25">
      <c r="A97" s="31" t="s">
        <v>351</v>
      </c>
      <c r="B97" s="31" t="s">
        <v>354</v>
      </c>
      <c r="C97" s="32" t="s">
        <v>355</v>
      </c>
      <c r="D97" s="31">
        <v>30</v>
      </c>
      <c r="E97" s="33">
        <v>75</v>
      </c>
      <c r="F97" s="14">
        <v>9</v>
      </c>
    </row>
    <row r="98" spans="1:6" x14ac:dyDescent="0.25">
      <c r="A98" s="31" t="s">
        <v>351</v>
      </c>
      <c r="B98" s="31" t="s">
        <v>354</v>
      </c>
      <c r="C98" s="32" t="s">
        <v>355</v>
      </c>
      <c r="D98" s="31">
        <v>20</v>
      </c>
      <c r="E98" s="33">
        <v>139</v>
      </c>
      <c r="F98" s="14">
        <v>9</v>
      </c>
    </row>
    <row r="99" spans="1:6" x14ac:dyDescent="0.25">
      <c r="A99" s="31" t="s">
        <v>351</v>
      </c>
      <c r="B99" s="31" t="s">
        <v>354</v>
      </c>
      <c r="C99" s="32" t="s">
        <v>355</v>
      </c>
      <c r="D99" s="31">
        <v>15</v>
      </c>
      <c r="E99" s="33">
        <v>143</v>
      </c>
      <c r="F99" s="14">
        <v>9</v>
      </c>
    </row>
    <row r="100" spans="1:6" x14ac:dyDescent="0.25">
      <c r="A100" s="31" t="s">
        <v>351</v>
      </c>
      <c r="B100" s="31" t="s">
        <v>354</v>
      </c>
      <c r="C100" s="32" t="s">
        <v>355</v>
      </c>
      <c r="D100" s="31">
        <v>20</v>
      </c>
      <c r="E100" s="33">
        <v>146</v>
      </c>
      <c r="F100" s="14">
        <v>9</v>
      </c>
    </row>
    <row r="101" spans="1:6" x14ac:dyDescent="0.25">
      <c r="A101" s="31" t="s">
        <v>351</v>
      </c>
      <c r="B101" s="31" t="s">
        <v>354</v>
      </c>
      <c r="C101" s="32" t="s">
        <v>355</v>
      </c>
      <c r="D101" s="31">
        <v>12</v>
      </c>
      <c r="E101" s="33">
        <v>147</v>
      </c>
      <c r="F101" s="14">
        <v>9</v>
      </c>
    </row>
    <row r="102" spans="1:6" x14ac:dyDescent="0.25">
      <c r="A102" s="31" t="s">
        <v>351</v>
      </c>
      <c r="B102" s="31" t="s">
        <v>354</v>
      </c>
      <c r="C102" s="32" t="s">
        <v>355</v>
      </c>
      <c r="D102" s="31">
        <v>30</v>
      </c>
      <c r="E102" s="33">
        <v>179</v>
      </c>
      <c r="F102" s="14">
        <v>9</v>
      </c>
    </row>
    <row r="103" spans="1:6" x14ac:dyDescent="0.25">
      <c r="A103" s="31" t="s">
        <v>351</v>
      </c>
      <c r="B103" s="31" t="s">
        <v>354</v>
      </c>
      <c r="C103" s="32" t="s">
        <v>355</v>
      </c>
      <c r="D103" s="31">
        <v>30</v>
      </c>
      <c r="E103" s="33">
        <v>307</v>
      </c>
      <c r="F103" s="14">
        <v>9</v>
      </c>
    </row>
    <row r="104" spans="1:6" x14ac:dyDescent="0.25">
      <c r="A104" s="31" t="s">
        <v>351</v>
      </c>
      <c r="B104" s="31" t="s">
        <v>354</v>
      </c>
      <c r="C104" s="32" t="s">
        <v>355</v>
      </c>
      <c r="D104" s="31">
        <v>30</v>
      </c>
      <c r="E104" s="33">
        <v>310</v>
      </c>
      <c r="F104" s="14">
        <v>9</v>
      </c>
    </row>
    <row r="105" spans="1:6" x14ac:dyDescent="0.25">
      <c r="A105" s="31" t="s">
        <v>351</v>
      </c>
      <c r="B105" s="31" t="s">
        <v>354</v>
      </c>
      <c r="C105" s="32" t="s">
        <v>355</v>
      </c>
      <c r="D105" s="31">
        <v>22</v>
      </c>
      <c r="E105" s="33">
        <v>347</v>
      </c>
      <c r="F105" s="14">
        <v>9</v>
      </c>
    </row>
    <row r="106" spans="1:6" x14ac:dyDescent="0.25">
      <c r="A106" s="31" t="s">
        <v>351</v>
      </c>
      <c r="B106" s="31" t="s">
        <v>354</v>
      </c>
      <c r="C106" s="32" t="s">
        <v>355</v>
      </c>
      <c r="D106" s="31">
        <v>15</v>
      </c>
      <c r="E106" s="33">
        <v>17</v>
      </c>
      <c r="F106" s="14">
        <v>8</v>
      </c>
    </row>
    <row r="107" spans="1:6" x14ac:dyDescent="0.25">
      <c r="A107" s="31" t="s">
        <v>351</v>
      </c>
      <c r="B107" s="31" t="s">
        <v>354</v>
      </c>
      <c r="C107" s="32" t="s">
        <v>355</v>
      </c>
      <c r="D107" s="31">
        <v>9</v>
      </c>
      <c r="E107" s="33">
        <v>20</v>
      </c>
      <c r="F107" s="14">
        <v>8</v>
      </c>
    </row>
    <row r="108" spans="1:6" x14ac:dyDescent="0.25">
      <c r="A108" s="31" t="s">
        <v>351</v>
      </c>
      <c r="B108" s="31" t="s">
        <v>354</v>
      </c>
      <c r="C108" s="32" t="s">
        <v>355</v>
      </c>
      <c r="D108" s="31">
        <v>18</v>
      </c>
      <c r="E108" s="33">
        <v>406</v>
      </c>
      <c r="F108" s="14">
        <v>8</v>
      </c>
    </row>
    <row r="109" spans="1:6" x14ac:dyDescent="0.25">
      <c r="A109" s="31" t="s">
        <v>351</v>
      </c>
      <c r="B109" s="31" t="s">
        <v>354</v>
      </c>
      <c r="C109" s="32" t="s">
        <v>355</v>
      </c>
      <c r="D109" s="31">
        <v>12</v>
      </c>
      <c r="E109" s="33">
        <v>144</v>
      </c>
      <c r="F109" s="14">
        <v>8</v>
      </c>
    </row>
    <row r="110" spans="1:6" x14ac:dyDescent="0.25">
      <c r="A110" s="31" t="s">
        <v>351</v>
      </c>
      <c r="B110" s="31" t="s">
        <v>354</v>
      </c>
      <c r="C110" s="32" t="s">
        <v>355</v>
      </c>
      <c r="D110" s="31">
        <v>30</v>
      </c>
      <c r="E110" s="33">
        <v>258</v>
      </c>
      <c r="F110" s="14">
        <v>8</v>
      </c>
    </row>
    <row r="111" spans="1:6" x14ac:dyDescent="0.25">
      <c r="A111" s="31" t="s">
        <v>351</v>
      </c>
      <c r="B111" s="31" t="s">
        <v>354</v>
      </c>
      <c r="C111" s="32" t="s">
        <v>355</v>
      </c>
      <c r="D111" s="31">
        <v>13</v>
      </c>
      <c r="E111" s="33">
        <v>314</v>
      </c>
      <c r="F111" s="14">
        <v>8</v>
      </c>
    </row>
    <row r="112" spans="1:6" x14ac:dyDescent="0.25">
      <c r="A112" s="31" t="s">
        <v>351</v>
      </c>
      <c r="B112" s="31" t="s">
        <v>354</v>
      </c>
      <c r="C112" s="32" t="s">
        <v>355</v>
      </c>
      <c r="D112" s="31">
        <v>10</v>
      </c>
      <c r="E112" s="33">
        <v>382</v>
      </c>
      <c r="F112" s="14">
        <v>8</v>
      </c>
    </row>
    <row r="113" spans="1:6" x14ac:dyDescent="0.25">
      <c r="A113" s="31" t="s">
        <v>351</v>
      </c>
      <c r="B113" s="31" t="s">
        <v>354</v>
      </c>
      <c r="C113" s="32" t="s">
        <v>355</v>
      </c>
      <c r="D113" s="31">
        <v>40</v>
      </c>
      <c r="E113" s="33">
        <v>477</v>
      </c>
      <c r="F113" s="14">
        <v>8</v>
      </c>
    </row>
    <row r="114" spans="1:6" x14ac:dyDescent="0.25">
      <c r="A114" s="31" t="s">
        <v>351</v>
      </c>
      <c r="B114" s="31" t="s">
        <v>354</v>
      </c>
      <c r="C114" s="32" t="s">
        <v>355</v>
      </c>
      <c r="D114" s="31">
        <v>10</v>
      </c>
      <c r="E114" s="33">
        <v>18</v>
      </c>
      <c r="F114" s="14">
        <v>7</v>
      </c>
    </row>
    <row r="115" spans="1:6" x14ac:dyDescent="0.25">
      <c r="A115" s="31" t="s">
        <v>351</v>
      </c>
      <c r="B115" s="31" t="s">
        <v>354</v>
      </c>
      <c r="C115" s="32" t="s">
        <v>355</v>
      </c>
      <c r="D115" s="31">
        <v>14</v>
      </c>
      <c r="E115" s="33">
        <v>381</v>
      </c>
      <c r="F115" s="14">
        <v>7</v>
      </c>
    </row>
    <row r="116" spans="1:6" x14ac:dyDescent="0.25">
      <c r="A116" s="31" t="s">
        <v>351</v>
      </c>
      <c r="B116" s="31" t="s">
        <v>354</v>
      </c>
      <c r="C116" s="32" t="s">
        <v>355</v>
      </c>
      <c r="D116" s="31">
        <v>23</v>
      </c>
      <c r="E116" s="33">
        <v>476</v>
      </c>
      <c r="F116" s="14">
        <v>7</v>
      </c>
    </row>
    <row r="117" spans="1:6" x14ac:dyDescent="0.25">
      <c r="A117" s="31" t="s">
        <v>351</v>
      </c>
      <c r="B117" s="31" t="s">
        <v>354</v>
      </c>
      <c r="C117" s="32" t="s">
        <v>355</v>
      </c>
      <c r="D117" s="31">
        <v>40</v>
      </c>
      <c r="E117" s="33">
        <v>16</v>
      </c>
      <c r="F117" s="14">
        <v>7</v>
      </c>
    </row>
    <row r="118" spans="1:6" x14ac:dyDescent="0.25">
      <c r="A118" s="31" t="s">
        <v>351</v>
      </c>
      <c r="B118" s="31" t="s">
        <v>354</v>
      </c>
      <c r="C118" s="32" t="s">
        <v>355</v>
      </c>
      <c r="D118" s="31">
        <v>25</v>
      </c>
      <c r="E118" s="33">
        <v>145</v>
      </c>
      <c r="F118" s="14">
        <v>7</v>
      </c>
    </row>
    <row r="119" spans="1:6" x14ac:dyDescent="0.25">
      <c r="A119" s="31" t="s">
        <v>351</v>
      </c>
      <c r="B119" s="31" t="s">
        <v>354</v>
      </c>
      <c r="C119" s="32" t="s">
        <v>355</v>
      </c>
      <c r="D119" s="31">
        <v>15</v>
      </c>
      <c r="E119" s="33">
        <v>351</v>
      </c>
      <c r="F119" s="14">
        <v>7</v>
      </c>
    </row>
    <row r="120" spans="1:6" x14ac:dyDescent="0.25">
      <c r="A120" s="31" t="s">
        <v>351</v>
      </c>
      <c r="B120" s="31" t="s">
        <v>354</v>
      </c>
      <c r="C120" s="32" t="s">
        <v>355</v>
      </c>
      <c r="D120" s="31">
        <v>15</v>
      </c>
      <c r="E120" s="33">
        <v>478</v>
      </c>
      <c r="F120" s="14">
        <v>7</v>
      </c>
    </row>
    <row r="121" spans="1:6" x14ac:dyDescent="0.25">
      <c r="A121" s="31" t="s">
        <v>351</v>
      </c>
      <c r="B121" s="31" t="s">
        <v>354</v>
      </c>
      <c r="C121" s="32" t="s">
        <v>355</v>
      </c>
      <c r="D121" s="31">
        <v>18</v>
      </c>
      <c r="E121" s="33">
        <v>479</v>
      </c>
      <c r="F121" s="14">
        <v>7</v>
      </c>
    </row>
    <row r="122" spans="1:6" x14ac:dyDescent="0.25">
      <c r="A122" s="31" t="s">
        <v>351</v>
      </c>
      <c r="B122" s="31" t="s">
        <v>354</v>
      </c>
      <c r="C122" s="32" t="s">
        <v>355</v>
      </c>
      <c r="D122" s="31">
        <v>15</v>
      </c>
      <c r="E122" s="33">
        <v>349</v>
      </c>
      <c r="F122" s="14">
        <v>7</v>
      </c>
    </row>
    <row r="123" spans="1:6" x14ac:dyDescent="0.25">
      <c r="A123" s="31" t="s">
        <v>351</v>
      </c>
      <c r="B123" s="31" t="s">
        <v>354</v>
      </c>
      <c r="C123" s="32" t="s">
        <v>355</v>
      </c>
      <c r="D123" s="31">
        <v>10</v>
      </c>
      <c r="E123" s="33">
        <v>24</v>
      </c>
      <c r="F123" s="14">
        <v>6</v>
      </c>
    </row>
    <row r="124" spans="1:6" x14ac:dyDescent="0.25">
      <c r="A124" s="31" t="s">
        <v>351</v>
      </c>
      <c r="B124" s="31" t="s">
        <v>354</v>
      </c>
      <c r="C124" s="32" t="s">
        <v>355</v>
      </c>
      <c r="D124" s="31">
        <v>9</v>
      </c>
      <c r="E124" s="33">
        <v>312</v>
      </c>
      <c r="F124" s="14">
        <v>6</v>
      </c>
    </row>
    <row r="125" spans="1:6" x14ac:dyDescent="0.25">
      <c r="A125" s="31" t="s">
        <v>351</v>
      </c>
      <c r="B125" s="31" t="s">
        <v>354</v>
      </c>
      <c r="C125" s="32" t="s">
        <v>355</v>
      </c>
      <c r="D125" s="31">
        <v>12</v>
      </c>
      <c r="E125" s="33">
        <v>311</v>
      </c>
      <c r="F125" s="14">
        <v>5</v>
      </c>
    </row>
    <row r="126" spans="1:6" x14ac:dyDescent="0.25">
      <c r="A126" s="31" t="s">
        <v>351</v>
      </c>
      <c r="B126" s="31" t="s">
        <v>354</v>
      </c>
      <c r="C126" s="32" t="s">
        <v>355</v>
      </c>
      <c r="D126" s="31">
        <v>8</v>
      </c>
      <c r="E126" s="33">
        <v>148</v>
      </c>
      <c r="F126" s="14">
        <v>5</v>
      </c>
    </row>
    <row r="127" spans="1:6" x14ac:dyDescent="0.25">
      <c r="A127" s="31" t="s">
        <v>351</v>
      </c>
      <c r="B127" s="31" t="s">
        <v>354</v>
      </c>
      <c r="C127" s="32" t="s">
        <v>355</v>
      </c>
      <c r="D127" s="31">
        <v>20</v>
      </c>
      <c r="E127" s="33">
        <v>480</v>
      </c>
      <c r="F127" s="14">
        <v>5</v>
      </c>
    </row>
    <row r="128" spans="1:6" x14ac:dyDescent="0.25">
      <c r="A128" s="31" t="s">
        <v>351</v>
      </c>
      <c r="B128" s="31" t="s">
        <v>354</v>
      </c>
      <c r="C128" s="32" t="s">
        <v>355</v>
      </c>
      <c r="D128" s="31">
        <v>9</v>
      </c>
      <c r="E128" s="33">
        <v>223</v>
      </c>
      <c r="F128" s="34">
        <v>4</v>
      </c>
    </row>
    <row r="129" spans="1:6" x14ac:dyDescent="0.25">
      <c r="A129" s="31" t="s">
        <v>351</v>
      </c>
      <c r="B129" s="31" t="s">
        <v>354</v>
      </c>
      <c r="C129" s="32" t="s">
        <v>355</v>
      </c>
      <c r="D129" s="31">
        <v>7</v>
      </c>
      <c r="E129" s="33">
        <v>142</v>
      </c>
      <c r="F129" s="34">
        <v>4</v>
      </c>
    </row>
    <row r="130" spans="1:6" x14ac:dyDescent="0.25">
      <c r="A130" s="31" t="s">
        <v>351</v>
      </c>
      <c r="B130" s="31" t="s">
        <v>354</v>
      </c>
      <c r="C130" s="32" t="s">
        <v>355</v>
      </c>
      <c r="D130" s="31">
        <v>8</v>
      </c>
      <c r="E130" s="33">
        <v>568</v>
      </c>
      <c r="F130" s="34">
        <v>4</v>
      </c>
    </row>
    <row r="131" spans="1:6" x14ac:dyDescent="0.25">
      <c r="A131" s="31" t="s">
        <v>351</v>
      </c>
      <c r="B131" s="31" t="s">
        <v>354</v>
      </c>
      <c r="C131" s="32" t="s">
        <v>355</v>
      </c>
      <c r="D131" s="31">
        <v>8</v>
      </c>
      <c r="E131" s="33">
        <v>22</v>
      </c>
      <c r="F131" s="14">
        <v>3</v>
      </c>
    </row>
    <row r="132" spans="1:6" x14ac:dyDescent="0.25">
      <c r="A132" s="31" t="s">
        <v>351</v>
      </c>
      <c r="B132" s="31" t="s">
        <v>354</v>
      </c>
      <c r="C132" s="32" t="s">
        <v>355</v>
      </c>
      <c r="D132" s="31">
        <v>6</v>
      </c>
      <c r="E132" s="33">
        <v>21</v>
      </c>
      <c r="F132" s="14">
        <v>2</v>
      </c>
    </row>
    <row r="133" spans="1:6" x14ac:dyDescent="0.25">
      <c r="A133" s="31" t="s">
        <v>351</v>
      </c>
      <c r="B133" s="31" t="s">
        <v>354</v>
      </c>
      <c r="C133" s="32" t="s">
        <v>355</v>
      </c>
      <c r="D133" s="31">
        <v>10</v>
      </c>
      <c r="E133" s="33">
        <v>25</v>
      </c>
      <c r="F133" s="14">
        <v>2</v>
      </c>
    </row>
    <row r="134" spans="1:6" x14ac:dyDescent="0.25">
      <c r="A134" s="31" t="s">
        <v>351</v>
      </c>
      <c r="B134" s="31" t="s">
        <v>354</v>
      </c>
      <c r="C134" s="32" t="s">
        <v>355</v>
      </c>
      <c r="D134" s="31">
        <v>6</v>
      </c>
      <c r="E134" s="33">
        <v>182</v>
      </c>
      <c r="F134" s="14">
        <v>2</v>
      </c>
    </row>
    <row r="135" spans="1:6" x14ac:dyDescent="0.25">
      <c r="A135" s="31" t="s">
        <v>351</v>
      </c>
      <c r="B135" s="31" t="s">
        <v>354</v>
      </c>
      <c r="C135" s="32" t="s">
        <v>355</v>
      </c>
      <c r="D135" s="31">
        <v>6</v>
      </c>
      <c r="E135" s="33">
        <v>141</v>
      </c>
      <c r="F135" s="14">
        <v>1</v>
      </c>
    </row>
    <row r="136" spans="1:6" x14ac:dyDescent="0.25">
      <c r="A136" s="31" t="s">
        <v>351</v>
      </c>
      <c r="B136" s="31" t="s">
        <v>354</v>
      </c>
      <c r="C136" s="32" t="s">
        <v>355</v>
      </c>
      <c r="D136" s="31">
        <v>15</v>
      </c>
      <c r="E136" s="33">
        <v>573</v>
      </c>
      <c r="F136" s="1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5"/>
  <sheetViews>
    <sheetView tabSelected="1" topLeftCell="H1" workbookViewId="0">
      <selection activeCell="O11" sqref="O11"/>
    </sheetView>
  </sheetViews>
  <sheetFormatPr defaultRowHeight="15" x14ac:dyDescent="0.25"/>
  <cols>
    <col min="1" max="1" width="14.140625" style="11" bestFit="1" customWidth="1"/>
    <col min="2" max="2" width="13.140625" style="11" customWidth="1"/>
    <col min="3" max="3" width="21.140625" style="11" bestFit="1" customWidth="1"/>
    <col min="4" max="4" width="27.85546875" style="11" bestFit="1" customWidth="1"/>
    <col min="5" max="5" width="20" style="11" customWidth="1"/>
    <col min="6" max="6" width="18.5703125" style="11" customWidth="1"/>
    <col min="7" max="7" width="36.28515625" style="11" bestFit="1" customWidth="1"/>
    <col min="8" max="8" width="17" style="11" customWidth="1"/>
    <col min="9" max="9" width="9.140625" style="11" customWidth="1"/>
    <col min="10" max="10" width="5.28515625" style="11" bestFit="1" customWidth="1"/>
    <col min="11" max="11" width="5.5703125" style="11" customWidth="1"/>
    <col min="12" max="12" width="6.28515625" style="11" customWidth="1"/>
    <col min="13" max="13" width="5.7109375" style="11" customWidth="1"/>
    <col min="14" max="14" width="23.5703125" style="11" customWidth="1"/>
    <col min="15" max="15" width="11.5703125" style="11" bestFit="1" customWidth="1"/>
    <col min="16" max="16" width="12.42578125" style="11" customWidth="1"/>
    <col min="17" max="17" width="13.42578125" style="11" bestFit="1" customWidth="1"/>
    <col min="18" max="18" width="18.140625" style="11" bestFit="1" customWidth="1"/>
  </cols>
  <sheetData>
    <row r="1" spans="1:18" x14ac:dyDescent="0.25">
      <c r="A1" s="40" t="s">
        <v>356</v>
      </c>
      <c r="B1" s="41" t="s">
        <v>357</v>
      </c>
      <c r="C1" s="41" t="s">
        <v>72</v>
      </c>
      <c r="D1" s="42" t="s">
        <v>358</v>
      </c>
      <c r="E1" s="43" t="s">
        <v>359</v>
      </c>
      <c r="F1" s="43" t="s">
        <v>360</v>
      </c>
      <c r="G1" s="44" t="s">
        <v>0</v>
      </c>
      <c r="H1" s="45" t="s">
        <v>361</v>
      </c>
      <c r="I1" s="46" t="s">
        <v>362</v>
      </c>
      <c r="J1" s="4" t="s">
        <v>363</v>
      </c>
      <c r="K1" s="4" t="s">
        <v>364</v>
      </c>
      <c r="L1" s="4" t="s">
        <v>365</v>
      </c>
      <c r="M1" s="4" t="s">
        <v>366</v>
      </c>
      <c r="N1" s="45" t="s">
        <v>367</v>
      </c>
      <c r="O1" s="41" t="s">
        <v>368</v>
      </c>
      <c r="P1" s="41" t="s">
        <v>369</v>
      </c>
      <c r="Q1" s="41" t="s">
        <v>713</v>
      </c>
      <c r="R1" s="3" t="s">
        <v>370</v>
      </c>
    </row>
    <row r="2" spans="1:18" x14ac:dyDescent="0.25">
      <c r="A2" s="47" t="s">
        <v>371</v>
      </c>
      <c r="B2" s="23">
        <v>601</v>
      </c>
      <c r="C2" s="48">
        <v>41365</v>
      </c>
      <c r="D2" s="47" t="s">
        <v>372</v>
      </c>
      <c r="E2" s="49" t="s">
        <v>184</v>
      </c>
      <c r="F2" s="11" t="s">
        <v>185</v>
      </c>
      <c r="G2" s="7" t="s">
        <v>59</v>
      </c>
      <c r="H2" s="50">
        <f>SUM(I2:M2)</f>
        <v>20</v>
      </c>
      <c r="I2" s="51">
        <v>10</v>
      </c>
      <c r="J2" s="52">
        <v>10</v>
      </c>
      <c r="K2" s="52"/>
      <c r="L2" s="52"/>
      <c r="M2" s="52"/>
      <c r="N2" s="50">
        <v>10</v>
      </c>
      <c r="O2" s="53">
        <v>117.77438248026483</v>
      </c>
      <c r="P2" s="23">
        <v>15</v>
      </c>
      <c r="Q2" s="23">
        <v>5</v>
      </c>
      <c r="R2" s="11" t="s">
        <v>373</v>
      </c>
    </row>
    <row r="3" spans="1:18" x14ac:dyDescent="0.25">
      <c r="A3" s="47" t="s">
        <v>374</v>
      </c>
      <c r="B3" s="23">
        <v>773</v>
      </c>
      <c r="C3" s="48">
        <v>41548</v>
      </c>
      <c r="D3" s="47" t="s">
        <v>372</v>
      </c>
      <c r="E3" s="49" t="s">
        <v>184</v>
      </c>
      <c r="F3" s="11" t="s">
        <v>185</v>
      </c>
      <c r="G3" s="7" t="s">
        <v>59</v>
      </c>
      <c r="H3" s="50">
        <f>SUM(I3:M3)</f>
        <v>15</v>
      </c>
      <c r="I3" s="54">
        <v>15</v>
      </c>
      <c r="N3" s="50">
        <v>15</v>
      </c>
      <c r="O3" s="23">
        <v>90</v>
      </c>
      <c r="P3" s="23">
        <v>54</v>
      </c>
      <c r="Q3" s="23">
        <v>5</v>
      </c>
      <c r="R3" s="11" t="s">
        <v>373</v>
      </c>
    </row>
    <row r="4" spans="1:18" x14ac:dyDescent="0.25">
      <c r="A4" s="47" t="s">
        <v>375</v>
      </c>
      <c r="B4" s="23">
        <v>552</v>
      </c>
      <c r="C4" s="48">
        <v>41365</v>
      </c>
      <c r="D4" s="47" t="s">
        <v>376</v>
      </c>
      <c r="E4" s="55" t="s">
        <v>170</v>
      </c>
      <c r="F4" s="55" t="s">
        <v>377</v>
      </c>
      <c r="G4" s="18" t="s">
        <v>47</v>
      </c>
      <c r="H4" s="50">
        <f>SUM(I4:M4)</f>
        <v>15</v>
      </c>
      <c r="I4" s="56">
        <v>10</v>
      </c>
      <c r="J4" s="14">
        <v>5</v>
      </c>
      <c r="K4" s="14"/>
      <c r="L4" s="14"/>
      <c r="M4" s="14"/>
      <c r="N4" s="50">
        <v>10</v>
      </c>
      <c r="O4" s="23">
        <v>26</v>
      </c>
      <c r="P4" s="23">
        <v>17</v>
      </c>
      <c r="Q4" s="23">
        <v>2</v>
      </c>
      <c r="R4" s="11" t="s">
        <v>373</v>
      </c>
    </row>
    <row r="5" spans="1:18" x14ac:dyDescent="0.25">
      <c r="A5" s="57" t="s">
        <v>378</v>
      </c>
      <c r="B5" s="58">
        <v>3</v>
      </c>
      <c r="C5" s="48">
        <v>41091</v>
      </c>
      <c r="D5" s="47" t="s">
        <v>379</v>
      </c>
      <c r="E5" s="11" t="s">
        <v>192</v>
      </c>
      <c r="F5" s="15" t="s">
        <v>193</v>
      </c>
      <c r="G5" s="7" t="s">
        <v>48</v>
      </c>
      <c r="H5" s="50">
        <v>21</v>
      </c>
      <c r="I5" s="56">
        <v>21</v>
      </c>
      <c r="K5" s="14"/>
      <c r="L5" s="14"/>
      <c r="M5" s="14"/>
      <c r="N5" s="50">
        <v>21</v>
      </c>
      <c r="O5" s="59">
        <v>25</v>
      </c>
      <c r="P5" s="23">
        <v>15</v>
      </c>
      <c r="Q5" s="23">
        <v>4</v>
      </c>
      <c r="R5" s="11" t="s">
        <v>373</v>
      </c>
    </row>
    <row r="6" spans="1:18" x14ac:dyDescent="0.25">
      <c r="A6" s="47" t="s">
        <v>380</v>
      </c>
      <c r="B6" s="23">
        <v>125</v>
      </c>
      <c r="C6" s="48">
        <v>41518</v>
      </c>
      <c r="D6" s="47" t="s">
        <v>381</v>
      </c>
      <c r="E6" s="34" t="s">
        <v>192</v>
      </c>
      <c r="F6" s="34" t="s">
        <v>193</v>
      </c>
      <c r="G6" s="18" t="s">
        <v>48</v>
      </c>
      <c r="H6" s="50">
        <f>SUM(I6:M6)</f>
        <v>50</v>
      </c>
      <c r="I6" s="56">
        <v>45</v>
      </c>
      <c r="J6" s="14">
        <v>5</v>
      </c>
      <c r="K6" s="14"/>
      <c r="L6" s="14"/>
      <c r="M6" s="14"/>
      <c r="N6" s="50">
        <v>45</v>
      </c>
      <c r="O6" s="23">
        <v>120</v>
      </c>
      <c r="P6" s="23">
        <v>35</v>
      </c>
      <c r="Q6" s="23">
        <v>7</v>
      </c>
      <c r="R6" s="11" t="s">
        <v>373</v>
      </c>
    </row>
    <row r="7" spans="1:18" x14ac:dyDescent="0.25">
      <c r="A7" s="47" t="s">
        <v>382</v>
      </c>
      <c r="B7" s="23">
        <v>419</v>
      </c>
      <c r="C7" s="48">
        <v>41395</v>
      </c>
      <c r="D7" s="47" t="s">
        <v>379</v>
      </c>
      <c r="E7" s="11" t="s">
        <v>192</v>
      </c>
      <c r="F7" s="11" t="s">
        <v>193</v>
      </c>
      <c r="G7" s="7" t="s">
        <v>48</v>
      </c>
      <c r="H7" s="50">
        <f>SUM(I7:M7)</f>
        <v>17</v>
      </c>
      <c r="I7" s="56">
        <v>17</v>
      </c>
      <c r="J7" s="14"/>
      <c r="K7" s="14"/>
      <c r="L7" s="14"/>
      <c r="M7" s="14"/>
      <c r="N7" s="50">
        <v>17</v>
      </c>
      <c r="O7" s="23">
        <v>92</v>
      </c>
      <c r="P7" s="23">
        <v>30</v>
      </c>
      <c r="Q7" s="23">
        <v>4</v>
      </c>
      <c r="R7" s="11" t="s">
        <v>373</v>
      </c>
    </row>
    <row r="8" spans="1:18" x14ac:dyDescent="0.25">
      <c r="A8" s="47" t="s">
        <v>383</v>
      </c>
      <c r="B8" s="23">
        <v>502</v>
      </c>
      <c r="C8" s="48">
        <v>41275</v>
      </c>
      <c r="D8" s="47" t="s">
        <v>379</v>
      </c>
      <c r="E8" s="11" t="s">
        <v>192</v>
      </c>
      <c r="F8" s="11" t="s">
        <v>193</v>
      </c>
      <c r="G8" s="7" t="s">
        <v>48</v>
      </c>
      <c r="H8" s="50">
        <f>SUM(I8:M8)</f>
        <v>35</v>
      </c>
      <c r="I8" s="56">
        <v>35</v>
      </c>
      <c r="J8" s="14"/>
      <c r="K8" s="14"/>
      <c r="L8" s="14"/>
      <c r="M8" s="14"/>
      <c r="N8" s="50">
        <v>35</v>
      </c>
      <c r="O8" s="23">
        <v>70</v>
      </c>
      <c r="P8" s="23">
        <v>26</v>
      </c>
      <c r="Q8" s="23">
        <v>5</v>
      </c>
      <c r="R8" s="11" t="s">
        <v>373</v>
      </c>
    </row>
    <row r="9" spans="1:18" x14ac:dyDescent="0.25">
      <c r="A9" s="47" t="s">
        <v>384</v>
      </c>
      <c r="B9" s="23">
        <v>503</v>
      </c>
      <c r="C9" s="48">
        <v>41275</v>
      </c>
      <c r="D9" s="47" t="s">
        <v>379</v>
      </c>
      <c r="E9" s="11" t="s">
        <v>192</v>
      </c>
      <c r="F9" s="11" t="s">
        <v>193</v>
      </c>
      <c r="G9" s="7" t="s">
        <v>48</v>
      </c>
      <c r="H9" s="50">
        <f>SUM(I9:M9)</f>
        <v>43</v>
      </c>
      <c r="I9" s="56">
        <v>35</v>
      </c>
      <c r="J9" s="14">
        <v>8</v>
      </c>
      <c r="K9" s="14"/>
      <c r="L9" s="14"/>
      <c r="M9" s="14"/>
      <c r="N9" s="50">
        <v>35</v>
      </c>
      <c r="O9" s="23">
        <v>110</v>
      </c>
      <c r="P9" s="23">
        <v>38</v>
      </c>
      <c r="Q9" s="23">
        <v>6</v>
      </c>
      <c r="R9" s="11" t="s">
        <v>373</v>
      </c>
    </row>
    <row r="10" spans="1:18" x14ac:dyDescent="0.25">
      <c r="A10" s="47" t="s">
        <v>385</v>
      </c>
      <c r="B10" s="23">
        <v>584</v>
      </c>
      <c r="C10" s="48">
        <v>41426</v>
      </c>
      <c r="D10" s="47" t="s">
        <v>379</v>
      </c>
      <c r="E10" s="11" t="s">
        <v>192</v>
      </c>
      <c r="F10" s="11" t="s">
        <v>193</v>
      </c>
      <c r="G10" s="7" t="s">
        <v>48</v>
      </c>
      <c r="H10" s="50">
        <f>SUM(I10:M10)</f>
        <v>20</v>
      </c>
      <c r="I10" s="56">
        <v>20</v>
      </c>
      <c r="J10" s="14"/>
      <c r="K10" s="14"/>
      <c r="L10" s="14"/>
      <c r="M10" s="14"/>
      <c r="N10" s="50">
        <v>20</v>
      </c>
      <c r="O10" s="23">
        <v>135</v>
      </c>
      <c r="P10" s="23">
        <v>20</v>
      </c>
      <c r="Q10" s="23">
        <v>5</v>
      </c>
      <c r="R10" s="11" t="s">
        <v>373</v>
      </c>
    </row>
    <row r="11" spans="1:18" x14ac:dyDescent="0.25">
      <c r="A11" s="47" t="s">
        <v>386</v>
      </c>
      <c r="B11" s="23">
        <v>708</v>
      </c>
      <c r="C11" s="48">
        <v>41456</v>
      </c>
      <c r="D11" s="47" t="s">
        <v>379</v>
      </c>
      <c r="E11" s="11" t="s">
        <v>192</v>
      </c>
      <c r="F11" s="11" t="s">
        <v>193</v>
      </c>
      <c r="G11" s="7" t="s">
        <v>48</v>
      </c>
      <c r="H11" s="50">
        <f>SUM(I11:M11)</f>
        <v>25</v>
      </c>
      <c r="I11" s="56">
        <v>25</v>
      </c>
      <c r="J11" s="14"/>
      <c r="K11" s="14"/>
      <c r="L11" s="14"/>
      <c r="M11" s="14"/>
      <c r="N11" s="50">
        <v>25</v>
      </c>
      <c r="O11" s="23">
        <v>60</v>
      </c>
      <c r="P11" s="23">
        <v>23</v>
      </c>
      <c r="Q11" s="23">
        <v>4</v>
      </c>
      <c r="R11" s="11" t="s">
        <v>373</v>
      </c>
    </row>
    <row r="12" spans="1:18" x14ac:dyDescent="0.25">
      <c r="A12" s="47" t="s">
        <v>387</v>
      </c>
      <c r="B12" s="23">
        <v>711</v>
      </c>
      <c r="C12" s="48">
        <v>41456</v>
      </c>
      <c r="D12" s="47" t="s">
        <v>381</v>
      </c>
      <c r="E12" s="11" t="s">
        <v>192</v>
      </c>
      <c r="F12" s="11" t="s">
        <v>193</v>
      </c>
      <c r="G12" s="7" t="s">
        <v>48</v>
      </c>
      <c r="H12" s="50">
        <f>SUM(I12:M12)</f>
        <v>30</v>
      </c>
      <c r="I12" s="56">
        <v>30</v>
      </c>
      <c r="J12" s="14"/>
      <c r="K12" s="14"/>
      <c r="L12" s="14"/>
      <c r="M12" s="14"/>
      <c r="N12" s="50">
        <v>30</v>
      </c>
      <c r="O12" s="23">
        <v>110</v>
      </c>
      <c r="P12" s="23">
        <v>33</v>
      </c>
      <c r="Q12" s="23">
        <v>7</v>
      </c>
      <c r="R12" s="11" t="s">
        <v>373</v>
      </c>
    </row>
    <row r="13" spans="1:18" x14ac:dyDescent="0.25">
      <c r="A13" s="47" t="s">
        <v>388</v>
      </c>
      <c r="B13" s="23">
        <v>719</v>
      </c>
      <c r="C13" s="48">
        <v>41456</v>
      </c>
      <c r="D13" s="47" t="s">
        <v>381</v>
      </c>
      <c r="E13" s="11" t="s">
        <v>192</v>
      </c>
      <c r="F13" s="11" t="s">
        <v>193</v>
      </c>
      <c r="G13" s="7" t="s">
        <v>48</v>
      </c>
      <c r="H13" s="50">
        <f>SUM(I13:M13)</f>
        <v>19</v>
      </c>
      <c r="I13" s="56">
        <v>15</v>
      </c>
      <c r="J13" s="14">
        <v>4</v>
      </c>
      <c r="K13" s="14"/>
      <c r="L13" s="14"/>
      <c r="M13" s="14"/>
      <c r="N13" s="50">
        <v>15</v>
      </c>
      <c r="O13" s="23">
        <v>62</v>
      </c>
      <c r="P13" s="23">
        <v>36</v>
      </c>
      <c r="Q13" s="23">
        <v>4</v>
      </c>
      <c r="R13" s="11" t="s">
        <v>373</v>
      </c>
    </row>
    <row r="14" spans="1:18" x14ac:dyDescent="0.25">
      <c r="A14" s="47" t="s">
        <v>389</v>
      </c>
      <c r="B14" s="23">
        <v>724</v>
      </c>
      <c r="C14" s="48">
        <v>41456</v>
      </c>
      <c r="D14" s="47" t="s">
        <v>381</v>
      </c>
      <c r="E14" s="11" t="s">
        <v>192</v>
      </c>
      <c r="F14" s="11" t="s">
        <v>193</v>
      </c>
      <c r="G14" s="7" t="s">
        <v>48</v>
      </c>
      <c r="H14" s="50">
        <f>SUM(I14:M14)</f>
        <v>20</v>
      </c>
      <c r="I14" s="56">
        <v>20</v>
      </c>
      <c r="J14" s="14"/>
      <c r="K14" s="14"/>
      <c r="L14" s="14"/>
      <c r="M14" s="14"/>
      <c r="N14" s="50">
        <v>20</v>
      </c>
      <c r="O14" s="23">
        <v>113</v>
      </c>
      <c r="P14" s="23">
        <v>39</v>
      </c>
      <c r="Q14" s="23">
        <v>7</v>
      </c>
      <c r="R14" s="11" t="s">
        <v>373</v>
      </c>
    </row>
    <row r="15" spans="1:18" x14ac:dyDescent="0.25">
      <c r="A15" s="47" t="s">
        <v>390</v>
      </c>
      <c r="B15" s="23">
        <v>726</v>
      </c>
      <c r="C15" s="48">
        <v>41487</v>
      </c>
      <c r="D15" s="47" t="s">
        <v>381</v>
      </c>
      <c r="E15" s="11" t="s">
        <v>192</v>
      </c>
      <c r="F15" s="11" t="s">
        <v>193</v>
      </c>
      <c r="G15" s="7" t="s">
        <v>48</v>
      </c>
      <c r="H15" s="50">
        <f>SUM(I15:M15)</f>
        <v>40</v>
      </c>
      <c r="I15" s="56">
        <v>15</v>
      </c>
      <c r="J15" s="14">
        <v>25</v>
      </c>
      <c r="K15" s="14"/>
      <c r="L15" s="14"/>
      <c r="M15" s="14"/>
      <c r="N15" s="50">
        <v>15</v>
      </c>
      <c r="O15" s="23">
        <f>282/3</f>
        <v>94</v>
      </c>
      <c r="P15" s="23">
        <v>36</v>
      </c>
      <c r="Q15" s="23">
        <v>4</v>
      </c>
      <c r="R15" s="11" t="s">
        <v>373</v>
      </c>
    </row>
    <row r="16" spans="1:18" x14ac:dyDescent="0.25">
      <c r="A16" s="47" t="s">
        <v>391</v>
      </c>
      <c r="B16" s="23">
        <v>728</v>
      </c>
      <c r="C16" s="48">
        <v>41487</v>
      </c>
      <c r="D16" s="47" t="s">
        <v>392</v>
      </c>
      <c r="E16" s="11" t="s">
        <v>192</v>
      </c>
      <c r="F16" s="11" t="s">
        <v>193</v>
      </c>
      <c r="G16" s="7" t="s">
        <v>48</v>
      </c>
      <c r="H16" s="50">
        <f>SUM(I16:M16)</f>
        <v>48</v>
      </c>
      <c r="I16" s="56">
        <v>25</v>
      </c>
      <c r="J16" s="14">
        <v>23</v>
      </c>
      <c r="K16" s="14"/>
      <c r="L16" s="14"/>
      <c r="M16" s="14"/>
      <c r="N16" s="50">
        <v>25</v>
      </c>
      <c r="O16" s="23">
        <v>90</v>
      </c>
      <c r="P16" s="23">
        <v>35</v>
      </c>
      <c r="Q16" s="23">
        <v>8</v>
      </c>
      <c r="R16" s="11" t="s">
        <v>373</v>
      </c>
    </row>
    <row r="17" spans="1:18" x14ac:dyDescent="0.25">
      <c r="A17" s="47" t="s">
        <v>393</v>
      </c>
      <c r="B17" s="23">
        <v>730</v>
      </c>
      <c r="C17" s="48">
        <v>41487</v>
      </c>
      <c r="D17" s="47" t="s">
        <v>381</v>
      </c>
      <c r="E17" s="11" t="s">
        <v>192</v>
      </c>
      <c r="F17" s="11" t="s">
        <v>193</v>
      </c>
      <c r="G17" s="7" t="s">
        <v>48</v>
      </c>
      <c r="H17" s="50">
        <f>SUM(I17:M17)</f>
        <v>30</v>
      </c>
      <c r="I17" s="56">
        <v>30</v>
      </c>
      <c r="J17" s="14"/>
      <c r="K17" s="14"/>
      <c r="L17" s="14"/>
      <c r="M17" s="14"/>
      <c r="N17" s="50">
        <v>30</v>
      </c>
      <c r="O17" s="23">
        <v>97</v>
      </c>
      <c r="P17" s="23">
        <v>36</v>
      </c>
      <c r="Q17" s="23">
        <v>9</v>
      </c>
      <c r="R17" s="11" t="s">
        <v>373</v>
      </c>
    </row>
    <row r="18" spans="1:18" x14ac:dyDescent="0.25">
      <c r="A18" s="47" t="s">
        <v>394</v>
      </c>
      <c r="B18" s="23">
        <v>740</v>
      </c>
      <c r="C18" s="48">
        <v>41487</v>
      </c>
      <c r="D18" s="47" t="s">
        <v>379</v>
      </c>
      <c r="E18" s="11" t="s">
        <v>192</v>
      </c>
      <c r="F18" s="11" t="s">
        <v>193</v>
      </c>
      <c r="G18" s="7" t="s">
        <v>48</v>
      </c>
      <c r="H18" s="50">
        <f>SUM(I18:M18)</f>
        <v>35</v>
      </c>
      <c r="I18" s="56">
        <v>35</v>
      </c>
      <c r="J18" s="14"/>
      <c r="K18" s="14"/>
      <c r="L18" s="14"/>
      <c r="M18" s="14"/>
      <c r="N18" s="50">
        <v>35</v>
      </c>
      <c r="O18" s="23">
        <v>123</v>
      </c>
      <c r="P18" s="23">
        <v>39</v>
      </c>
      <c r="Q18" s="23">
        <v>2</v>
      </c>
      <c r="R18" s="11" t="s">
        <v>373</v>
      </c>
    </row>
    <row r="19" spans="1:18" x14ac:dyDescent="0.25">
      <c r="A19" s="47" t="s">
        <v>395</v>
      </c>
      <c r="B19" s="23">
        <v>580</v>
      </c>
      <c r="C19" s="48">
        <v>41426</v>
      </c>
      <c r="D19" s="47" t="s">
        <v>396</v>
      </c>
      <c r="E19" s="11" t="s">
        <v>192</v>
      </c>
      <c r="F19" s="11" t="s">
        <v>193</v>
      </c>
      <c r="G19" s="7" t="s">
        <v>48</v>
      </c>
      <c r="H19" s="50">
        <f>SUM(I19:M19)</f>
        <v>50</v>
      </c>
      <c r="I19" s="56">
        <v>30</v>
      </c>
      <c r="J19" s="14">
        <v>20</v>
      </c>
      <c r="K19" s="14"/>
      <c r="L19" s="14"/>
      <c r="M19" s="14"/>
      <c r="N19" s="50">
        <v>30</v>
      </c>
      <c r="O19" s="23">
        <v>100</v>
      </c>
      <c r="P19" s="23">
        <v>18</v>
      </c>
      <c r="Q19" s="23">
        <v>5</v>
      </c>
      <c r="R19" s="11" t="s">
        <v>397</v>
      </c>
    </row>
    <row r="20" spans="1:18" x14ac:dyDescent="0.25">
      <c r="A20" s="47" t="s">
        <v>398</v>
      </c>
      <c r="B20" s="23">
        <v>404</v>
      </c>
      <c r="C20" s="48">
        <v>41306</v>
      </c>
      <c r="D20" s="47" t="s">
        <v>399</v>
      </c>
      <c r="E20" s="60" t="s">
        <v>194</v>
      </c>
      <c r="F20" s="60" t="s">
        <v>195</v>
      </c>
      <c r="G20" s="18" t="s">
        <v>14</v>
      </c>
      <c r="H20" s="50">
        <f>SUM(I20:M20)</f>
        <v>16</v>
      </c>
      <c r="I20" s="56">
        <v>16</v>
      </c>
      <c r="J20" s="14"/>
      <c r="K20" s="14"/>
      <c r="L20" s="14"/>
      <c r="M20" s="14"/>
      <c r="N20" s="50">
        <v>11.25</v>
      </c>
      <c r="O20" s="23">
        <v>80</v>
      </c>
      <c r="P20" s="23">
        <v>30</v>
      </c>
      <c r="Q20" s="23">
        <v>6</v>
      </c>
      <c r="R20" s="11" t="s">
        <v>373</v>
      </c>
    </row>
    <row r="21" spans="1:18" x14ac:dyDescent="0.25">
      <c r="A21" s="47" t="s">
        <v>400</v>
      </c>
      <c r="B21" s="23">
        <v>505</v>
      </c>
      <c r="C21" s="48">
        <v>41275</v>
      </c>
      <c r="D21" s="47" t="s">
        <v>399</v>
      </c>
      <c r="E21" s="60" t="s">
        <v>194</v>
      </c>
      <c r="F21" s="60" t="s">
        <v>195</v>
      </c>
      <c r="G21" s="18" t="s">
        <v>14</v>
      </c>
      <c r="H21" s="50">
        <f>SUM(I21:M21)</f>
        <v>99</v>
      </c>
      <c r="I21" s="56">
        <v>20</v>
      </c>
      <c r="J21" s="14">
        <v>10</v>
      </c>
      <c r="K21" s="14">
        <v>53</v>
      </c>
      <c r="L21" s="14">
        <v>16</v>
      </c>
      <c r="M21" s="14"/>
      <c r="N21" s="50">
        <v>24.75</v>
      </c>
      <c r="O21" s="23">
        <v>85</v>
      </c>
      <c r="P21" s="23">
        <v>35</v>
      </c>
      <c r="Q21" s="23">
        <v>6</v>
      </c>
      <c r="R21" s="11" t="s">
        <v>373</v>
      </c>
    </row>
    <row r="22" spans="1:18" x14ac:dyDescent="0.25">
      <c r="A22" s="47" t="s">
        <v>401</v>
      </c>
      <c r="B22" s="23">
        <v>506</v>
      </c>
      <c r="C22" s="48">
        <v>41306</v>
      </c>
      <c r="D22" s="47" t="s">
        <v>399</v>
      </c>
      <c r="E22" s="60" t="s">
        <v>194</v>
      </c>
      <c r="F22" s="60" t="s">
        <v>195</v>
      </c>
      <c r="G22" s="18" t="s">
        <v>14</v>
      </c>
      <c r="H22" s="50">
        <f>SUM(I22:M22)</f>
        <v>22</v>
      </c>
      <c r="I22" s="56">
        <v>10</v>
      </c>
      <c r="J22" s="14">
        <v>12</v>
      </c>
      <c r="K22" s="14"/>
      <c r="L22" s="14"/>
      <c r="M22" s="14"/>
      <c r="N22" s="50">
        <v>10</v>
      </c>
      <c r="O22" s="23">
        <v>75</v>
      </c>
      <c r="P22" s="23">
        <v>30</v>
      </c>
      <c r="Q22" s="23">
        <v>5.5</v>
      </c>
      <c r="R22" s="11" t="s">
        <v>373</v>
      </c>
    </row>
    <row r="23" spans="1:18" x14ac:dyDescent="0.25">
      <c r="A23" s="47" t="s">
        <v>402</v>
      </c>
      <c r="B23" s="23">
        <v>522</v>
      </c>
      <c r="C23" s="48">
        <v>41306</v>
      </c>
      <c r="D23" s="47" t="s">
        <v>403</v>
      </c>
      <c r="E23" s="60" t="s">
        <v>194</v>
      </c>
      <c r="F23" s="60" t="s">
        <v>195</v>
      </c>
      <c r="G23" s="18" t="s">
        <v>14</v>
      </c>
      <c r="H23" s="50">
        <f>SUM(I23:M23)</f>
        <v>27</v>
      </c>
      <c r="I23" s="56">
        <v>10</v>
      </c>
      <c r="J23" s="14">
        <v>17</v>
      </c>
      <c r="K23" s="14"/>
      <c r="L23" s="14"/>
      <c r="M23" s="14"/>
      <c r="N23" s="50">
        <v>10</v>
      </c>
      <c r="O23" s="23">
        <v>75</v>
      </c>
      <c r="P23" s="23">
        <v>40</v>
      </c>
      <c r="Q23" s="23">
        <v>4</v>
      </c>
      <c r="R23" s="11" t="s">
        <v>373</v>
      </c>
    </row>
    <row r="24" spans="1:18" x14ac:dyDescent="0.25">
      <c r="A24" s="47" t="s">
        <v>404</v>
      </c>
      <c r="B24" s="23">
        <v>731</v>
      </c>
      <c r="C24" s="48">
        <v>41487</v>
      </c>
      <c r="D24" s="47" t="s">
        <v>405</v>
      </c>
      <c r="E24" s="11" t="s">
        <v>295</v>
      </c>
      <c r="F24" s="11" t="s">
        <v>406</v>
      </c>
      <c r="G24" s="7" t="s">
        <v>12</v>
      </c>
      <c r="H24" s="50">
        <f>SUM(I24:M24)</f>
        <v>56</v>
      </c>
      <c r="I24" s="56">
        <v>45</v>
      </c>
      <c r="J24" s="14">
        <v>11</v>
      </c>
      <c r="K24" s="14"/>
      <c r="L24" s="14"/>
      <c r="M24" s="14"/>
      <c r="N24" s="50">
        <v>45</v>
      </c>
      <c r="O24" s="23">
        <v>86</v>
      </c>
      <c r="P24" s="23">
        <v>37</v>
      </c>
      <c r="Q24" s="23">
        <v>2</v>
      </c>
      <c r="R24" s="11" t="s">
        <v>407</v>
      </c>
    </row>
    <row r="25" spans="1:18" x14ac:dyDescent="0.25">
      <c r="A25" s="47" t="s">
        <v>408</v>
      </c>
      <c r="B25" s="23">
        <v>736</v>
      </c>
      <c r="C25" s="48">
        <v>41487</v>
      </c>
      <c r="D25" s="47" t="s">
        <v>405</v>
      </c>
      <c r="E25" s="11" t="s">
        <v>295</v>
      </c>
      <c r="F25" s="11" t="s">
        <v>406</v>
      </c>
      <c r="G25" s="7" t="s">
        <v>12</v>
      </c>
      <c r="H25" s="50">
        <f>SUM(I25:M25)</f>
        <v>42</v>
      </c>
      <c r="I25" s="56">
        <v>30</v>
      </c>
      <c r="J25" s="14">
        <v>12</v>
      </c>
      <c r="K25" s="14"/>
      <c r="L25" s="14"/>
      <c r="M25" s="14"/>
      <c r="N25" s="50">
        <v>30</v>
      </c>
      <c r="O25" s="23">
        <v>87</v>
      </c>
      <c r="P25" s="23">
        <v>31</v>
      </c>
      <c r="Q25" s="23">
        <v>7</v>
      </c>
      <c r="R25" s="11" t="s">
        <v>407</v>
      </c>
    </row>
    <row r="26" spans="1:18" x14ac:dyDescent="0.25">
      <c r="A26" s="47" t="s">
        <v>409</v>
      </c>
      <c r="B26" s="61">
        <v>104</v>
      </c>
      <c r="C26" s="62">
        <v>41456</v>
      </c>
      <c r="D26" s="47" t="s">
        <v>405</v>
      </c>
      <c r="E26" s="11" t="s">
        <v>295</v>
      </c>
      <c r="F26" s="11" t="s">
        <v>406</v>
      </c>
      <c r="G26" s="7" t="s">
        <v>12</v>
      </c>
      <c r="H26" s="50">
        <f>SUM(I26:M26)</f>
        <v>35</v>
      </c>
      <c r="I26" s="56">
        <v>35</v>
      </c>
      <c r="J26" s="14"/>
      <c r="K26" s="14"/>
      <c r="L26" s="14"/>
      <c r="M26" s="14"/>
      <c r="N26" s="50">
        <v>35</v>
      </c>
      <c r="O26" s="23">
        <v>60</v>
      </c>
      <c r="P26" s="23">
        <v>30</v>
      </c>
      <c r="Q26" s="23">
        <v>4.5</v>
      </c>
      <c r="R26" s="11" t="s">
        <v>373</v>
      </c>
    </row>
    <row r="27" spans="1:18" x14ac:dyDescent="0.25">
      <c r="A27" s="47" t="s">
        <v>410</v>
      </c>
      <c r="B27" s="23">
        <v>111</v>
      </c>
      <c r="C27" s="62">
        <v>41487</v>
      </c>
      <c r="D27" s="47" t="s">
        <v>405</v>
      </c>
      <c r="E27" s="14" t="s">
        <v>295</v>
      </c>
      <c r="F27" s="14" t="s">
        <v>406</v>
      </c>
      <c r="G27" s="18" t="s">
        <v>12</v>
      </c>
      <c r="H27" s="50">
        <f>SUM(I27:M27)</f>
        <v>30</v>
      </c>
      <c r="I27" s="56">
        <v>30</v>
      </c>
      <c r="J27" s="14"/>
      <c r="K27" s="14"/>
      <c r="L27" s="14"/>
      <c r="M27" s="14"/>
      <c r="N27" s="50">
        <v>30</v>
      </c>
      <c r="O27" s="23">
        <v>90</v>
      </c>
      <c r="P27" s="23">
        <v>30</v>
      </c>
      <c r="Q27" s="23">
        <v>7</v>
      </c>
      <c r="R27" s="11" t="s">
        <v>373</v>
      </c>
    </row>
    <row r="28" spans="1:18" x14ac:dyDescent="0.25">
      <c r="A28" s="47" t="s">
        <v>411</v>
      </c>
      <c r="B28" s="23">
        <v>123</v>
      </c>
      <c r="C28" s="48">
        <v>41518</v>
      </c>
      <c r="D28" s="47" t="s">
        <v>405</v>
      </c>
      <c r="E28" s="11" t="s">
        <v>295</v>
      </c>
      <c r="F28" s="11" t="s">
        <v>406</v>
      </c>
      <c r="G28" s="7" t="s">
        <v>12</v>
      </c>
      <c r="H28" s="50">
        <f>SUM(I28:M28)</f>
        <v>25</v>
      </c>
      <c r="I28" s="56">
        <v>25</v>
      </c>
      <c r="J28" s="14"/>
      <c r="K28" s="14"/>
      <c r="L28" s="14"/>
      <c r="M28" s="14"/>
      <c r="N28" s="50">
        <v>25</v>
      </c>
      <c r="O28" s="23">
        <v>56</v>
      </c>
      <c r="P28" s="23">
        <v>27</v>
      </c>
      <c r="Q28" s="23">
        <v>3.5</v>
      </c>
      <c r="R28" s="11" t="s">
        <v>373</v>
      </c>
    </row>
    <row r="29" spans="1:18" x14ac:dyDescent="0.25">
      <c r="A29" s="47" t="s">
        <v>412</v>
      </c>
      <c r="B29" s="23">
        <v>313</v>
      </c>
      <c r="C29" s="48">
        <v>41183</v>
      </c>
      <c r="D29" s="47" t="s">
        <v>405</v>
      </c>
      <c r="E29" s="11" t="s">
        <v>295</v>
      </c>
      <c r="F29" s="11" t="s">
        <v>406</v>
      </c>
      <c r="G29" s="7" t="s">
        <v>12</v>
      </c>
      <c r="H29" s="50">
        <f>SUM(I29:M29)</f>
        <v>41</v>
      </c>
      <c r="I29" s="56">
        <v>30</v>
      </c>
      <c r="J29" s="14">
        <v>11</v>
      </c>
      <c r="K29" s="14"/>
      <c r="L29" s="14"/>
      <c r="M29" s="14"/>
      <c r="N29" s="50">
        <v>30</v>
      </c>
      <c r="O29" s="23">
        <v>80</v>
      </c>
      <c r="P29" s="23">
        <v>30</v>
      </c>
      <c r="Q29" s="23">
        <v>6</v>
      </c>
      <c r="R29" s="11" t="s">
        <v>373</v>
      </c>
    </row>
    <row r="30" spans="1:18" x14ac:dyDescent="0.25">
      <c r="A30" s="47" t="s">
        <v>413</v>
      </c>
      <c r="B30" s="23">
        <v>504</v>
      </c>
      <c r="C30" s="48">
        <v>41275</v>
      </c>
      <c r="D30" s="47" t="s">
        <v>405</v>
      </c>
      <c r="E30" s="11" t="s">
        <v>295</v>
      </c>
      <c r="F30" s="11" t="s">
        <v>406</v>
      </c>
      <c r="G30" s="7" t="s">
        <v>12</v>
      </c>
      <c r="H30" s="50">
        <f>SUM(I30:M30)</f>
        <v>10</v>
      </c>
      <c r="I30" s="56">
        <v>10</v>
      </c>
      <c r="J30" s="14"/>
      <c r="K30" s="14"/>
      <c r="L30" s="14"/>
      <c r="M30" s="14"/>
      <c r="N30" s="50">
        <v>10</v>
      </c>
      <c r="O30" s="23">
        <v>80</v>
      </c>
      <c r="P30" s="23">
        <v>26</v>
      </c>
      <c r="Q30" s="23">
        <v>3</v>
      </c>
      <c r="R30" s="11" t="s">
        <v>373</v>
      </c>
    </row>
    <row r="31" spans="1:18" x14ac:dyDescent="0.25">
      <c r="A31" s="47" t="s">
        <v>400</v>
      </c>
      <c r="B31" s="23">
        <v>505</v>
      </c>
      <c r="C31" s="48">
        <v>41306</v>
      </c>
      <c r="D31" s="47" t="s">
        <v>405</v>
      </c>
      <c r="E31" s="11" t="s">
        <v>295</v>
      </c>
      <c r="F31" s="11" t="s">
        <v>406</v>
      </c>
      <c r="G31" s="7" t="s">
        <v>12</v>
      </c>
      <c r="H31" s="50">
        <f>SUM(I31:M31)</f>
        <v>20</v>
      </c>
      <c r="I31" s="56">
        <v>20</v>
      </c>
      <c r="J31" s="14"/>
      <c r="K31" s="14"/>
      <c r="L31" s="14"/>
      <c r="M31" s="14"/>
      <c r="N31" s="50">
        <v>20</v>
      </c>
      <c r="O31" s="23">
        <v>65</v>
      </c>
      <c r="P31" s="23">
        <v>18</v>
      </c>
      <c r="Q31" s="23">
        <v>4</v>
      </c>
      <c r="R31" s="11" t="s">
        <v>373</v>
      </c>
    </row>
    <row r="32" spans="1:18" x14ac:dyDescent="0.25">
      <c r="A32" s="47" t="s">
        <v>414</v>
      </c>
      <c r="B32" s="23">
        <v>507</v>
      </c>
      <c r="C32" s="48">
        <v>41306</v>
      </c>
      <c r="D32" s="47" t="s">
        <v>405</v>
      </c>
      <c r="E32" s="11" t="s">
        <v>295</v>
      </c>
      <c r="F32" s="11" t="s">
        <v>406</v>
      </c>
      <c r="G32" s="7" t="s">
        <v>12</v>
      </c>
      <c r="H32" s="50">
        <f>SUM(I32:M32)</f>
        <v>32</v>
      </c>
      <c r="I32" s="54">
        <v>32</v>
      </c>
      <c r="J32" s="15"/>
      <c r="K32" s="23"/>
      <c r="L32" s="23"/>
      <c r="M32" s="23"/>
      <c r="N32" s="11">
        <v>32</v>
      </c>
      <c r="O32" s="23">
        <v>40</v>
      </c>
      <c r="P32" s="23">
        <v>21</v>
      </c>
      <c r="Q32" s="23">
        <v>4</v>
      </c>
      <c r="R32" s="11" t="s">
        <v>373</v>
      </c>
    </row>
    <row r="33" spans="1:18" x14ac:dyDescent="0.25">
      <c r="A33" s="47" t="s">
        <v>415</v>
      </c>
      <c r="B33" s="23">
        <v>508</v>
      </c>
      <c r="C33" s="48">
        <v>41306</v>
      </c>
      <c r="D33" s="47" t="s">
        <v>405</v>
      </c>
      <c r="E33" s="11" t="s">
        <v>295</v>
      </c>
      <c r="F33" s="11" t="s">
        <v>406</v>
      </c>
      <c r="G33" s="7" t="s">
        <v>12</v>
      </c>
      <c r="H33" s="50">
        <f>SUM(I33:M33)</f>
        <v>31</v>
      </c>
      <c r="I33" s="56">
        <v>10</v>
      </c>
      <c r="J33" s="14">
        <v>21</v>
      </c>
      <c r="K33" s="14"/>
      <c r="L33" s="14"/>
      <c r="M33" s="14"/>
      <c r="N33" s="50">
        <v>10</v>
      </c>
      <c r="O33" s="23">
        <v>50</v>
      </c>
      <c r="P33" s="23">
        <v>20</v>
      </c>
      <c r="Q33" s="23">
        <v>3</v>
      </c>
      <c r="R33" s="11" t="s">
        <v>373</v>
      </c>
    </row>
    <row r="34" spans="1:18" x14ac:dyDescent="0.25">
      <c r="A34" s="47" t="s">
        <v>416</v>
      </c>
      <c r="B34" s="23">
        <v>510</v>
      </c>
      <c r="C34" s="48">
        <v>41306</v>
      </c>
      <c r="D34" s="47" t="s">
        <v>405</v>
      </c>
      <c r="E34" s="11" t="s">
        <v>295</v>
      </c>
      <c r="F34" s="11" t="s">
        <v>406</v>
      </c>
      <c r="G34" s="7" t="s">
        <v>12</v>
      </c>
      <c r="H34" s="50">
        <f>SUM(I34:M34)</f>
        <v>14</v>
      </c>
      <c r="I34" s="56">
        <v>14</v>
      </c>
      <c r="J34" s="14"/>
      <c r="K34" s="14"/>
      <c r="L34" s="14"/>
      <c r="M34" s="14"/>
      <c r="N34" s="50">
        <v>14</v>
      </c>
      <c r="O34" s="23">
        <v>45</v>
      </c>
      <c r="P34" s="23">
        <v>30</v>
      </c>
      <c r="Q34" s="23">
        <v>6</v>
      </c>
      <c r="R34" s="11" t="s">
        <v>373</v>
      </c>
    </row>
    <row r="35" spans="1:18" x14ac:dyDescent="0.25">
      <c r="A35" s="47" t="s">
        <v>417</v>
      </c>
      <c r="B35" s="23">
        <v>512</v>
      </c>
      <c r="C35" s="48">
        <v>41306</v>
      </c>
      <c r="D35" s="47" t="s">
        <v>405</v>
      </c>
      <c r="E35" s="11" t="s">
        <v>295</v>
      </c>
      <c r="F35" s="11" t="s">
        <v>406</v>
      </c>
      <c r="G35" s="7" t="s">
        <v>12</v>
      </c>
      <c r="H35" s="50">
        <f>SUM(I35:M35)</f>
        <v>18</v>
      </c>
      <c r="I35" s="56">
        <v>10</v>
      </c>
      <c r="J35" s="14">
        <v>8</v>
      </c>
      <c r="K35" s="14"/>
      <c r="L35" s="14"/>
      <c r="M35" s="14"/>
      <c r="N35" s="50">
        <v>10</v>
      </c>
      <c r="O35" s="23">
        <v>60</v>
      </c>
      <c r="P35" s="23">
        <v>28</v>
      </c>
      <c r="Q35" s="23">
        <v>3</v>
      </c>
      <c r="R35" s="11" t="s">
        <v>373</v>
      </c>
    </row>
    <row r="36" spans="1:18" x14ac:dyDescent="0.25">
      <c r="A36" s="47" t="s">
        <v>418</v>
      </c>
      <c r="B36" s="23">
        <v>514</v>
      </c>
      <c r="C36" s="48">
        <v>41306</v>
      </c>
      <c r="D36" s="47" t="s">
        <v>405</v>
      </c>
      <c r="E36" s="11" t="s">
        <v>295</v>
      </c>
      <c r="F36" s="11" t="s">
        <v>406</v>
      </c>
      <c r="G36" s="7" t="s">
        <v>12</v>
      </c>
      <c r="H36" s="50">
        <f>SUM(I36:M36)</f>
        <v>22</v>
      </c>
      <c r="I36" s="56">
        <v>15</v>
      </c>
      <c r="J36" s="14">
        <v>7</v>
      </c>
      <c r="K36" s="14"/>
      <c r="L36" s="14"/>
      <c r="M36" s="14"/>
      <c r="N36" s="50">
        <v>15</v>
      </c>
      <c r="O36" s="23">
        <v>50</v>
      </c>
      <c r="P36" s="23">
        <v>29</v>
      </c>
      <c r="Q36" s="23">
        <v>8</v>
      </c>
      <c r="R36" s="11" t="s">
        <v>373</v>
      </c>
    </row>
    <row r="37" spans="1:18" x14ac:dyDescent="0.25">
      <c r="A37" s="47" t="s">
        <v>419</v>
      </c>
      <c r="B37" s="23">
        <v>516</v>
      </c>
      <c r="C37" s="48">
        <v>41306</v>
      </c>
      <c r="D37" s="47" t="s">
        <v>405</v>
      </c>
      <c r="E37" s="11" t="s">
        <v>295</v>
      </c>
      <c r="F37" s="11" t="s">
        <v>406</v>
      </c>
      <c r="G37" s="7" t="s">
        <v>12</v>
      </c>
      <c r="H37" s="50">
        <f>SUM(I37:M37)</f>
        <v>67</v>
      </c>
      <c r="I37" s="56">
        <v>50</v>
      </c>
      <c r="J37" s="14">
        <v>17</v>
      </c>
      <c r="K37" s="14"/>
      <c r="L37" s="14"/>
      <c r="M37" s="14"/>
      <c r="N37" s="50">
        <v>50</v>
      </c>
      <c r="O37" s="23">
        <v>100</v>
      </c>
      <c r="P37" s="23">
        <v>18</v>
      </c>
      <c r="Q37" s="23">
        <v>9</v>
      </c>
      <c r="R37" s="11" t="s">
        <v>373</v>
      </c>
    </row>
    <row r="38" spans="1:18" x14ac:dyDescent="0.25">
      <c r="A38" s="47" t="s">
        <v>420</v>
      </c>
      <c r="B38" s="23">
        <v>517</v>
      </c>
      <c r="C38" s="48">
        <v>41306</v>
      </c>
      <c r="D38" s="47" t="s">
        <v>405</v>
      </c>
      <c r="E38" s="11" t="s">
        <v>295</v>
      </c>
      <c r="F38" s="11" t="s">
        <v>406</v>
      </c>
      <c r="G38" s="7" t="s">
        <v>12</v>
      </c>
      <c r="H38" s="50">
        <f>SUM(I38:M38)</f>
        <v>27</v>
      </c>
      <c r="I38" s="56">
        <v>27</v>
      </c>
      <c r="J38" s="14"/>
      <c r="K38" s="14"/>
      <c r="L38" s="14"/>
      <c r="M38" s="14"/>
      <c r="N38" s="50">
        <v>27</v>
      </c>
      <c r="O38" s="23">
        <v>70</v>
      </c>
      <c r="P38" s="23">
        <v>36</v>
      </c>
      <c r="Q38" s="23">
        <v>8</v>
      </c>
      <c r="R38" s="11" t="s">
        <v>373</v>
      </c>
    </row>
    <row r="39" spans="1:18" x14ac:dyDescent="0.25">
      <c r="A39" s="47" t="s">
        <v>421</v>
      </c>
      <c r="B39" s="23">
        <v>518</v>
      </c>
      <c r="C39" s="48">
        <v>41306</v>
      </c>
      <c r="D39" s="47" t="s">
        <v>405</v>
      </c>
      <c r="E39" s="11" t="s">
        <v>295</v>
      </c>
      <c r="F39" s="11" t="s">
        <v>406</v>
      </c>
      <c r="G39" s="7" t="s">
        <v>12</v>
      </c>
      <c r="H39" s="50">
        <f>SUM(I39:M39)</f>
        <v>35</v>
      </c>
      <c r="I39" s="56">
        <v>10</v>
      </c>
      <c r="J39" s="14">
        <v>25</v>
      </c>
      <c r="K39" s="14"/>
      <c r="L39" s="14"/>
      <c r="M39" s="14"/>
      <c r="N39" s="50">
        <v>10</v>
      </c>
      <c r="O39" s="23">
        <v>65</v>
      </c>
      <c r="P39" s="23">
        <v>34</v>
      </c>
      <c r="Q39" s="23">
        <v>4</v>
      </c>
      <c r="R39" s="11" t="s">
        <v>373</v>
      </c>
    </row>
    <row r="40" spans="1:18" x14ac:dyDescent="0.25">
      <c r="A40" s="47" t="s">
        <v>422</v>
      </c>
      <c r="B40" s="23">
        <v>519</v>
      </c>
      <c r="C40" s="48">
        <v>41306</v>
      </c>
      <c r="D40" s="47" t="s">
        <v>405</v>
      </c>
      <c r="E40" s="11" t="s">
        <v>295</v>
      </c>
      <c r="F40" s="11" t="s">
        <v>406</v>
      </c>
      <c r="G40" s="7" t="s">
        <v>12</v>
      </c>
      <c r="H40" s="50">
        <f>SUM(I40:M40)</f>
        <v>25</v>
      </c>
      <c r="I40" s="56">
        <v>25</v>
      </c>
      <c r="J40" s="14"/>
      <c r="K40" s="14"/>
      <c r="L40" s="14"/>
      <c r="M40" s="14"/>
      <c r="N40" s="50">
        <v>25</v>
      </c>
      <c r="O40" s="23">
        <v>90</v>
      </c>
      <c r="P40" s="23">
        <v>37</v>
      </c>
      <c r="Q40" s="23">
        <v>5</v>
      </c>
      <c r="R40" s="11" t="s">
        <v>373</v>
      </c>
    </row>
    <row r="41" spans="1:18" x14ac:dyDescent="0.25">
      <c r="A41" s="47" t="s">
        <v>423</v>
      </c>
      <c r="B41" s="23">
        <v>520</v>
      </c>
      <c r="C41" s="48">
        <v>41306</v>
      </c>
      <c r="D41" s="47" t="s">
        <v>405</v>
      </c>
      <c r="E41" s="11" t="s">
        <v>295</v>
      </c>
      <c r="F41" s="11" t="s">
        <v>406</v>
      </c>
      <c r="G41" s="7" t="s">
        <v>12</v>
      </c>
      <c r="H41" s="50">
        <f>SUM(I41:M41)</f>
        <v>20</v>
      </c>
      <c r="I41" s="56">
        <v>20</v>
      </c>
      <c r="J41" s="14"/>
      <c r="K41" s="14"/>
      <c r="L41" s="14"/>
      <c r="M41" s="14"/>
      <c r="N41" s="50">
        <v>20</v>
      </c>
      <c r="O41" s="23">
        <v>88</v>
      </c>
      <c r="P41" s="23">
        <v>40</v>
      </c>
      <c r="Q41" s="23">
        <v>4</v>
      </c>
      <c r="R41" s="11" t="s">
        <v>373</v>
      </c>
    </row>
    <row r="42" spans="1:18" x14ac:dyDescent="0.25">
      <c r="A42" s="47" t="s">
        <v>424</v>
      </c>
      <c r="B42" s="23">
        <v>521</v>
      </c>
      <c r="C42" s="48">
        <v>41306</v>
      </c>
      <c r="D42" s="47" t="s">
        <v>405</v>
      </c>
      <c r="E42" s="11" t="s">
        <v>295</v>
      </c>
      <c r="F42" s="11" t="s">
        <v>406</v>
      </c>
      <c r="G42" s="7" t="s">
        <v>12</v>
      </c>
      <c r="H42" s="50">
        <f>SUM(I42:M42)</f>
        <v>53</v>
      </c>
      <c r="I42" s="56">
        <v>30</v>
      </c>
      <c r="J42" s="14">
        <v>23</v>
      </c>
      <c r="K42" s="14"/>
      <c r="L42" s="14"/>
      <c r="M42" s="14"/>
      <c r="N42" s="50">
        <v>30</v>
      </c>
      <c r="O42" s="23">
        <v>68</v>
      </c>
      <c r="P42" s="23">
        <v>37</v>
      </c>
      <c r="Q42" s="23">
        <v>5</v>
      </c>
      <c r="R42" s="11" t="s">
        <v>373</v>
      </c>
    </row>
    <row r="43" spans="1:18" x14ac:dyDescent="0.25">
      <c r="A43" s="47" t="s">
        <v>425</v>
      </c>
      <c r="B43" s="23">
        <v>524</v>
      </c>
      <c r="C43" s="48">
        <v>41306</v>
      </c>
      <c r="D43" s="47" t="s">
        <v>405</v>
      </c>
      <c r="E43" s="11" t="s">
        <v>295</v>
      </c>
      <c r="F43" s="11" t="s">
        <v>406</v>
      </c>
      <c r="G43" s="7" t="s">
        <v>12</v>
      </c>
      <c r="H43" s="50">
        <f>SUM(I43:M43)</f>
        <v>20</v>
      </c>
      <c r="I43" s="56">
        <v>20</v>
      </c>
      <c r="J43" s="14"/>
      <c r="K43" s="14"/>
      <c r="L43" s="14"/>
      <c r="M43" s="14"/>
      <c r="N43" s="50">
        <v>20</v>
      </c>
      <c r="O43" s="23">
        <v>70</v>
      </c>
      <c r="P43" s="23">
        <v>40</v>
      </c>
      <c r="Q43" s="23">
        <v>8</v>
      </c>
      <c r="R43" s="11" t="s">
        <v>373</v>
      </c>
    </row>
    <row r="44" spans="1:18" x14ac:dyDescent="0.25">
      <c r="A44" s="47" t="s">
        <v>426</v>
      </c>
      <c r="B44" s="23">
        <v>528</v>
      </c>
      <c r="C44" s="48">
        <v>41306</v>
      </c>
      <c r="D44" s="47" t="s">
        <v>405</v>
      </c>
      <c r="E44" s="11" t="s">
        <v>295</v>
      </c>
      <c r="F44" s="11" t="s">
        <v>406</v>
      </c>
      <c r="G44" s="7" t="s">
        <v>12</v>
      </c>
      <c r="H44" s="50">
        <f>SUM(I44:M44)</f>
        <v>46</v>
      </c>
      <c r="I44" s="56">
        <v>35</v>
      </c>
      <c r="J44" s="14">
        <v>11</v>
      </c>
      <c r="K44" s="14"/>
      <c r="L44" s="14"/>
      <c r="M44" s="14"/>
      <c r="N44" s="50">
        <v>35</v>
      </c>
      <c r="O44" s="23">
        <v>68</v>
      </c>
      <c r="P44" s="23">
        <v>38</v>
      </c>
      <c r="Q44" s="23">
        <v>4</v>
      </c>
      <c r="R44" s="11" t="s">
        <v>373</v>
      </c>
    </row>
    <row r="45" spans="1:18" x14ac:dyDescent="0.25">
      <c r="A45" s="47" t="s">
        <v>427</v>
      </c>
      <c r="B45" s="23">
        <v>535</v>
      </c>
      <c r="C45" s="48">
        <v>41334</v>
      </c>
      <c r="D45" s="47" t="s">
        <v>405</v>
      </c>
      <c r="E45" s="11" t="s">
        <v>295</v>
      </c>
      <c r="F45" s="11" t="s">
        <v>406</v>
      </c>
      <c r="G45" s="7" t="s">
        <v>12</v>
      </c>
      <c r="H45" s="50">
        <f>SUM(I45:M45)</f>
        <v>10</v>
      </c>
      <c r="I45" s="56">
        <v>10</v>
      </c>
      <c r="J45" s="14"/>
      <c r="K45" s="14"/>
      <c r="L45" s="14"/>
      <c r="M45" s="14"/>
      <c r="N45" s="50">
        <v>10</v>
      </c>
      <c r="O45" s="23">
        <v>130</v>
      </c>
      <c r="P45" s="23">
        <v>35</v>
      </c>
      <c r="Q45" s="23">
        <v>5</v>
      </c>
      <c r="R45" s="11" t="s">
        <v>373</v>
      </c>
    </row>
    <row r="46" spans="1:18" x14ac:dyDescent="0.25">
      <c r="A46" s="47" t="s">
        <v>428</v>
      </c>
      <c r="B46" s="23">
        <v>537</v>
      </c>
      <c r="C46" s="48">
        <v>41334</v>
      </c>
      <c r="D46" s="47" t="s">
        <v>405</v>
      </c>
      <c r="E46" s="11" t="s">
        <v>295</v>
      </c>
      <c r="F46" s="11" t="s">
        <v>406</v>
      </c>
      <c r="G46" s="7" t="s">
        <v>12</v>
      </c>
      <c r="H46" s="50">
        <f>SUM(I46:M46)</f>
        <v>20</v>
      </c>
      <c r="I46" s="56">
        <v>20</v>
      </c>
      <c r="J46" s="14"/>
      <c r="K46" s="14"/>
      <c r="L46" s="14"/>
      <c r="M46" s="14"/>
      <c r="N46" s="50">
        <v>20</v>
      </c>
      <c r="O46" s="23">
        <v>67</v>
      </c>
      <c r="P46" s="23">
        <v>32</v>
      </c>
      <c r="Q46" s="23">
        <v>4</v>
      </c>
      <c r="R46" s="11" t="s">
        <v>373</v>
      </c>
    </row>
    <row r="47" spans="1:18" x14ac:dyDescent="0.25">
      <c r="A47" s="47" t="s">
        <v>429</v>
      </c>
      <c r="B47" s="23">
        <v>539</v>
      </c>
      <c r="C47" s="48">
        <v>41334</v>
      </c>
      <c r="D47" s="47" t="s">
        <v>405</v>
      </c>
      <c r="E47" s="11" t="s">
        <v>295</v>
      </c>
      <c r="F47" s="11" t="s">
        <v>406</v>
      </c>
      <c r="G47" s="7" t="s">
        <v>12</v>
      </c>
      <c r="H47" s="50">
        <f>SUM(I47:M47)</f>
        <v>25</v>
      </c>
      <c r="I47" s="56">
        <v>25</v>
      </c>
      <c r="J47" s="14"/>
      <c r="K47" s="14"/>
      <c r="L47" s="14"/>
      <c r="M47" s="14"/>
      <c r="N47" s="50">
        <v>25</v>
      </c>
      <c r="O47" s="23">
        <v>65</v>
      </c>
      <c r="P47" s="23">
        <v>37</v>
      </c>
      <c r="Q47" s="23">
        <v>5</v>
      </c>
      <c r="R47" s="11" t="s">
        <v>373</v>
      </c>
    </row>
    <row r="48" spans="1:18" x14ac:dyDescent="0.25">
      <c r="A48" s="47" t="s">
        <v>430</v>
      </c>
      <c r="B48" s="23">
        <v>540</v>
      </c>
      <c r="C48" s="48">
        <v>41334</v>
      </c>
      <c r="D48" s="47" t="s">
        <v>405</v>
      </c>
      <c r="E48" s="11" t="s">
        <v>295</v>
      </c>
      <c r="F48" s="11" t="s">
        <v>406</v>
      </c>
      <c r="G48" s="7" t="s">
        <v>12</v>
      </c>
      <c r="H48" s="50">
        <f>SUM(I48:M48)</f>
        <v>50</v>
      </c>
      <c r="I48" s="56">
        <v>20</v>
      </c>
      <c r="J48" s="14">
        <v>15</v>
      </c>
      <c r="K48" s="14">
        <v>5</v>
      </c>
      <c r="L48" s="14">
        <v>10</v>
      </c>
      <c r="M48" s="14"/>
      <c r="N48" s="50">
        <v>12.5</v>
      </c>
      <c r="O48" s="23">
        <v>68</v>
      </c>
      <c r="P48" s="23">
        <v>34</v>
      </c>
      <c r="Q48" s="23">
        <v>4</v>
      </c>
      <c r="R48" s="11" t="s">
        <v>373</v>
      </c>
    </row>
    <row r="49" spans="1:18" x14ac:dyDescent="0.25">
      <c r="A49" s="47" t="s">
        <v>431</v>
      </c>
      <c r="B49" s="23">
        <v>542</v>
      </c>
      <c r="C49" s="48">
        <v>41334</v>
      </c>
      <c r="D49" s="47" t="s">
        <v>405</v>
      </c>
      <c r="E49" s="11" t="s">
        <v>295</v>
      </c>
      <c r="F49" s="11" t="s">
        <v>406</v>
      </c>
      <c r="G49" s="7" t="s">
        <v>12</v>
      </c>
      <c r="H49" s="50">
        <f>SUM(I49:M49)</f>
        <v>25</v>
      </c>
      <c r="I49" s="56">
        <v>25</v>
      </c>
      <c r="J49" s="14"/>
      <c r="K49" s="14"/>
      <c r="L49" s="14"/>
      <c r="M49" s="14"/>
      <c r="N49" s="50">
        <v>25</v>
      </c>
      <c r="O49" s="23">
        <v>50</v>
      </c>
      <c r="P49" s="23">
        <v>29</v>
      </c>
      <c r="Q49" s="23">
        <v>6</v>
      </c>
      <c r="R49" s="11" t="s">
        <v>373</v>
      </c>
    </row>
    <row r="50" spans="1:18" x14ac:dyDescent="0.25">
      <c r="A50" s="47" t="s">
        <v>432</v>
      </c>
      <c r="B50" s="23">
        <v>600</v>
      </c>
      <c r="C50" s="48">
        <v>41365</v>
      </c>
      <c r="D50" s="47" t="s">
        <v>405</v>
      </c>
      <c r="E50" s="11" t="s">
        <v>295</v>
      </c>
      <c r="F50" s="11" t="s">
        <v>406</v>
      </c>
      <c r="G50" s="7" t="s">
        <v>12</v>
      </c>
      <c r="H50" s="50">
        <f>SUM(I50:M50)</f>
        <v>20</v>
      </c>
      <c r="I50" s="56">
        <v>20</v>
      </c>
      <c r="J50" s="14"/>
      <c r="K50" s="14"/>
      <c r="L50" s="14"/>
      <c r="M50" s="14"/>
      <c r="N50" s="50">
        <v>20</v>
      </c>
      <c r="O50" s="53">
        <v>47.746371275783041</v>
      </c>
      <c r="P50" s="23">
        <v>18</v>
      </c>
      <c r="Q50" s="23">
        <v>5</v>
      </c>
      <c r="R50" s="11" t="s">
        <v>373</v>
      </c>
    </row>
    <row r="51" spans="1:18" x14ac:dyDescent="0.25">
      <c r="A51" s="47" t="s">
        <v>433</v>
      </c>
      <c r="B51" s="23">
        <v>607</v>
      </c>
      <c r="C51" s="48">
        <v>41365</v>
      </c>
      <c r="D51" s="47" t="s">
        <v>405</v>
      </c>
      <c r="E51" s="11" t="s">
        <v>295</v>
      </c>
      <c r="F51" s="11" t="s">
        <v>406</v>
      </c>
      <c r="G51" s="7" t="s">
        <v>12</v>
      </c>
      <c r="H51" s="50">
        <f>SUM(I51:M51)</f>
        <v>25</v>
      </c>
      <c r="I51" s="56">
        <v>25</v>
      </c>
      <c r="J51" s="14"/>
      <c r="K51" s="14"/>
      <c r="L51" s="14"/>
      <c r="M51" s="14"/>
      <c r="N51" s="50">
        <v>25</v>
      </c>
      <c r="O51" s="53">
        <v>79.577285459638404</v>
      </c>
      <c r="P51" s="23">
        <v>10</v>
      </c>
      <c r="Q51" s="23">
        <v>5</v>
      </c>
      <c r="R51" s="11" t="s">
        <v>373</v>
      </c>
    </row>
    <row r="52" spans="1:18" x14ac:dyDescent="0.25">
      <c r="A52" s="47" t="s">
        <v>434</v>
      </c>
      <c r="B52" s="23">
        <v>733</v>
      </c>
      <c r="C52" s="48">
        <v>41487</v>
      </c>
      <c r="D52" s="47" t="s">
        <v>405</v>
      </c>
      <c r="E52" s="11" t="s">
        <v>295</v>
      </c>
      <c r="F52" s="11" t="s">
        <v>406</v>
      </c>
      <c r="G52" s="7" t="s">
        <v>12</v>
      </c>
      <c r="H52" s="50">
        <f>SUM(I52:M52)</f>
        <v>55</v>
      </c>
      <c r="I52" s="56">
        <v>55</v>
      </c>
      <c r="J52" s="14"/>
      <c r="K52" s="14"/>
      <c r="L52" s="14"/>
      <c r="M52" s="14"/>
      <c r="N52" s="50">
        <v>55</v>
      </c>
      <c r="O52" s="23">
        <v>72</v>
      </c>
      <c r="P52" s="23">
        <v>38</v>
      </c>
      <c r="Q52" s="23">
        <v>7</v>
      </c>
      <c r="R52" s="11" t="s">
        <v>373</v>
      </c>
    </row>
    <row r="53" spans="1:18" x14ac:dyDescent="0.25">
      <c r="A53" s="47" t="s">
        <v>435</v>
      </c>
      <c r="B53" s="23">
        <v>734</v>
      </c>
      <c r="C53" s="48">
        <v>41487</v>
      </c>
      <c r="D53" s="47" t="s">
        <v>405</v>
      </c>
      <c r="E53" s="11" t="s">
        <v>295</v>
      </c>
      <c r="F53" s="11" t="s">
        <v>406</v>
      </c>
      <c r="G53" s="7" t="s">
        <v>12</v>
      </c>
      <c r="H53" s="50">
        <f>SUM(I53:M53)</f>
        <v>40</v>
      </c>
      <c r="I53" s="56">
        <v>40</v>
      </c>
      <c r="J53" s="14"/>
      <c r="K53" s="14"/>
      <c r="L53" s="14"/>
      <c r="M53" s="14"/>
      <c r="N53" s="50">
        <v>40</v>
      </c>
      <c r="O53" s="23">
        <v>81</v>
      </c>
      <c r="P53" s="23">
        <v>37</v>
      </c>
      <c r="Q53" s="23">
        <v>5</v>
      </c>
      <c r="R53" s="11" t="s">
        <v>373</v>
      </c>
    </row>
    <row r="54" spans="1:18" x14ac:dyDescent="0.25">
      <c r="A54" s="57" t="s">
        <v>436</v>
      </c>
      <c r="B54" s="58">
        <v>24</v>
      </c>
      <c r="C54" s="63">
        <v>41153</v>
      </c>
      <c r="D54" s="57" t="s">
        <v>405</v>
      </c>
      <c r="E54" s="14" t="s">
        <v>295</v>
      </c>
      <c r="F54" s="14" t="s">
        <v>406</v>
      </c>
      <c r="G54" s="18" t="s">
        <v>12</v>
      </c>
      <c r="H54" s="50">
        <f>SUM(I54:M54)</f>
        <v>19</v>
      </c>
      <c r="I54" s="56">
        <v>19</v>
      </c>
      <c r="J54" s="14"/>
      <c r="K54" s="14"/>
      <c r="L54" s="14"/>
      <c r="M54" s="14"/>
      <c r="N54" s="50">
        <v>19</v>
      </c>
      <c r="O54" s="59">
        <v>36</v>
      </c>
      <c r="P54" s="23">
        <v>15</v>
      </c>
      <c r="Q54" s="23">
        <v>6</v>
      </c>
      <c r="R54" s="11" t="s">
        <v>437</v>
      </c>
    </row>
    <row r="55" spans="1:18" x14ac:dyDescent="0.25">
      <c r="A55" s="57" t="s">
        <v>438</v>
      </c>
      <c r="B55" s="58">
        <v>25</v>
      </c>
      <c r="C55" s="63">
        <v>41153</v>
      </c>
      <c r="D55" s="47" t="s">
        <v>405</v>
      </c>
      <c r="E55" s="11" t="s">
        <v>295</v>
      </c>
      <c r="F55" s="11" t="s">
        <v>406</v>
      </c>
      <c r="G55" s="7" t="s">
        <v>12</v>
      </c>
      <c r="H55" s="50">
        <f>SUM(I55:M55)</f>
        <v>25</v>
      </c>
      <c r="I55" s="56">
        <v>20</v>
      </c>
      <c r="J55" s="14">
        <v>5</v>
      </c>
      <c r="K55" s="14"/>
      <c r="L55" s="14"/>
      <c r="M55" s="14"/>
      <c r="N55" s="50">
        <v>20</v>
      </c>
      <c r="O55" s="59">
        <v>46</v>
      </c>
      <c r="P55" s="23">
        <v>25</v>
      </c>
      <c r="Q55" s="23">
        <v>8</v>
      </c>
      <c r="R55" s="11" t="s">
        <v>437</v>
      </c>
    </row>
    <row r="56" spans="1:18" x14ac:dyDescent="0.25">
      <c r="A56" s="47" t="s">
        <v>439</v>
      </c>
      <c r="B56" s="23">
        <v>1003</v>
      </c>
      <c r="C56" s="48">
        <v>41153</v>
      </c>
      <c r="D56" s="47" t="s">
        <v>440</v>
      </c>
      <c r="E56" s="11" t="s">
        <v>192</v>
      </c>
      <c r="F56" s="11" t="s">
        <v>441</v>
      </c>
      <c r="G56" s="7" t="s">
        <v>50</v>
      </c>
      <c r="H56" s="50">
        <v>10</v>
      </c>
      <c r="I56" s="56">
        <v>10</v>
      </c>
      <c r="J56" s="14"/>
      <c r="K56" s="14"/>
      <c r="L56" s="14"/>
      <c r="M56" s="14"/>
      <c r="N56" s="50">
        <v>15</v>
      </c>
      <c r="O56" s="23">
        <v>40</v>
      </c>
      <c r="P56" s="23">
        <v>20</v>
      </c>
      <c r="Q56" s="23">
        <v>4.5</v>
      </c>
      <c r="R56" s="11" t="s">
        <v>373</v>
      </c>
    </row>
    <row r="57" spans="1:18" x14ac:dyDescent="0.25">
      <c r="A57" s="47" t="s">
        <v>442</v>
      </c>
      <c r="B57" s="23">
        <v>747</v>
      </c>
      <c r="C57" s="48">
        <v>41579</v>
      </c>
      <c r="D57" s="47" t="s">
        <v>443</v>
      </c>
      <c r="E57" s="34" t="s">
        <v>206</v>
      </c>
      <c r="F57" s="34" t="s">
        <v>207</v>
      </c>
      <c r="G57" s="18" t="s">
        <v>43</v>
      </c>
      <c r="H57" s="50">
        <f>SUM(I57:M57)</f>
        <v>17</v>
      </c>
      <c r="I57" s="56">
        <v>17</v>
      </c>
      <c r="J57" s="14"/>
      <c r="K57" s="14"/>
      <c r="L57" s="14"/>
      <c r="M57" s="14"/>
      <c r="N57" s="50">
        <v>17</v>
      </c>
      <c r="O57" s="23">
        <v>32</v>
      </c>
      <c r="P57" s="23">
        <v>26</v>
      </c>
      <c r="Q57" s="23">
        <v>2.8</v>
      </c>
      <c r="R57" s="11" t="s">
        <v>373</v>
      </c>
    </row>
    <row r="58" spans="1:18" x14ac:dyDescent="0.25">
      <c r="A58" s="57" t="s">
        <v>444</v>
      </c>
      <c r="B58" s="58">
        <v>10</v>
      </c>
      <c r="C58" s="63">
        <v>41122</v>
      </c>
      <c r="D58" s="47" t="s">
        <v>445</v>
      </c>
      <c r="E58" s="11" t="s">
        <v>194</v>
      </c>
      <c r="F58" s="11" t="s">
        <v>211</v>
      </c>
      <c r="G58" s="7" t="s">
        <v>37</v>
      </c>
      <c r="H58" s="50">
        <f>SUM(I58:M58)</f>
        <v>19</v>
      </c>
      <c r="I58" s="56">
        <v>19</v>
      </c>
      <c r="J58" s="14"/>
      <c r="K58" s="14"/>
      <c r="L58" s="14"/>
      <c r="M58" s="14"/>
      <c r="N58" s="50">
        <v>19</v>
      </c>
      <c r="O58" s="59">
        <v>38</v>
      </c>
      <c r="P58" s="23">
        <v>22</v>
      </c>
      <c r="Q58" s="23">
        <v>7</v>
      </c>
      <c r="R58" s="11" t="s">
        <v>373</v>
      </c>
    </row>
    <row r="59" spans="1:18" x14ac:dyDescent="0.25">
      <c r="A59" s="47" t="s">
        <v>446</v>
      </c>
      <c r="B59" s="23">
        <v>310</v>
      </c>
      <c r="C59" s="48">
        <v>41183</v>
      </c>
      <c r="D59" s="47" t="s">
        <v>445</v>
      </c>
      <c r="E59" s="11" t="s">
        <v>194</v>
      </c>
      <c r="F59" s="11" t="s">
        <v>447</v>
      </c>
      <c r="G59" s="7" t="s">
        <v>37</v>
      </c>
      <c r="H59" s="50">
        <f>SUM(I59:M59)</f>
        <v>15</v>
      </c>
      <c r="I59" s="56">
        <v>15</v>
      </c>
      <c r="J59" s="14"/>
      <c r="K59" s="14"/>
      <c r="L59" s="14"/>
      <c r="M59" s="14"/>
      <c r="N59" s="50">
        <v>15</v>
      </c>
      <c r="O59" s="23">
        <v>25.5</v>
      </c>
      <c r="P59" s="23">
        <v>16</v>
      </c>
      <c r="Q59" s="23">
        <v>3</v>
      </c>
      <c r="R59" s="11" t="s">
        <v>373</v>
      </c>
    </row>
    <row r="60" spans="1:18" x14ac:dyDescent="0.25">
      <c r="A60" s="47" t="s">
        <v>448</v>
      </c>
      <c r="B60" s="23">
        <v>422</v>
      </c>
      <c r="C60" s="48">
        <v>41395</v>
      </c>
      <c r="D60" s="47" t="s">
        <v>449</v>
      </c>
      <c r="E60" s="34" t="s">
        <v>192</v>
      </c>
      <c r="F60" s="34" t="s">
        <v>450</v>
      </c>
      <c r="G60" s="18" t="s">
        <v>10</v>
      </c>
      <c r="H60" s="50">
        <f>SUM(I60:M60)</f>
        <v>15</v>
      </c>
      <c r="I60" s="56">
        <v>15</v>
      </c>
      <c r="J60" s="14"/>
      <c r="K60" s="14"/>
      <c r="L60" s="14"/>
      <c r="M60" s="14"/>
      <c r="N60" s="50">
        <v>15</v>
      </c>
      <c r="O60" s="23">
        <v>110</v>
      </c>
      <c r="P60" s="23">
        <v>35</v>
      </c>
      <c r="Q60" s="23">
        <v>5</v>
      </c>
      <c r="R60" s="11" t="s">
        <v>373</v>
      </c>
    </row>
    <row r="61" spans="1:18" x14ac:dyDescent="0.25">
      <c r="A61" s="47" t="s">
        <v>451</v>
      </c>
      <c r="B61" s="23">
        <v>546</v>
      </c>
      <c r="C61" s="48">
        <v>41334</v>
      </c>
      <c r="D61" s="47" t="s">
        <v>449</v>
      </c>
      <c r="E61" s="34" t="s">
        <v>192</v>
      </c>
      <c r="F61" s="34" t="s">
        <v>450</v>
      </c>
      <c r="G61" s="18" t="s">
        <v>10</v>
      </c>
      <c r="H61" s="50">
        <f>SUM(I61:M61)</f>
        <v>40</v>
      </c>
      <c r="I61" s="56">
        <v>15</v>
      </c>
      <c r="J61" s="14">
        <v>25</v>
      </c>
      <c r="K61" s="14"/>
      <c r="L61" s="14"/>
      <c r="M61" s="14"/>
      <c r="N61" s="50">
        <v>15</v>
      </c>
      <c r="O61" s="23">
        <v>72</v>
      </c>
      <c r="P61" s="23">
        <v>37</v>
      </c>
      <c r="Q61" s="23">
        <v>6</v>
      </c>
      <c r="R61" s="11" t="s">
        <v>373</v>
      </c>
    </row>
    <row r="62" spans="1:18" x14ac:dyDescent="0.25">
      <c r="A62" s="47" t="s">
        <v>452</v>
      </c>
      <c r="B62" s="23">
        <v>547</v>
      </c>
      <c r="C62" s="48">
        <v>41334</v>
      </c>
      <c r="D62" s="47" t="s">
        <v>449</v>
      </c>
      <c r="E62" s="34" t="s">
        <v>192</v>
      </c>
      <c r="F62" s="34" t="s">
        <v>450</v>
      </c>
      <c r="G62" s="18" t="s">
        <v>10</v>
      </c>
      <c r="H62" s="50">
        <f>SUM(I62:M62)</f>
        <v>61</v>
      </c>
      <c r="I62" s="56">
        <v>35</v>
      </c>
      <c r="J62" s="14">
        <v>16</v>
      </c>
      <c r="K62" s="14">
        <v>10</v>
      </c>
      <c r="L62" s="14"/>
      <c r="M62" s="14"/>
      <c r="N62" s="50">
        <v>22.5</v>
      </c>
      <c r="O62" s="23">
        <v>80</v>
      </c>
      <c r="P62" s="23">
        <v>30</v>
      </c>
      <c r="Q62" s="23">
        <v>6</v>
      </c>
      <c r="R62" s="11" t="s">
        <v>373</v>
      </c>
    </row>
    <row r="63" spans="1:18" x14ac:dyDescent="0.25">
      <c r="A63" s="47" t="s">
        <v>453</v>
      </c>
      <c r="B63" s="23">
        <v>549</v>
      </c>
      <c r="C63" s="48">
        <v>41334</v>
      </c>
      <c r="D63" s="47" t="s">
        <v>449</v>
      </c>
      <c r="E63" s="34" t="s">
        <v>192</v>
      </c>
      <c r="F63" s="34" t="s">
        <v>450</v>
      </c>
      <c r="G63" s="18" t="s">
        <v>10</v>
      </c>
      <c r="H63" s="50">
        <f>SUM(I63:M63)</f>
        <v>23</v>
      </c>
      <c r="I63" s="56">
        <v>10</v>
      </c>
      <c r="J63" s="14">
        <v>13</v>
      </c>
      <c r="K63" s="14"/>
      <c r="L63" s="14"/>
      <c r="M63" s="14"/>
      <c r="N63" s="50">
        <v>30</v>
      </c>
      <c r="O63" s="23">
        <v>70</v>
      </c>
      <c r="P63" s="23">
        <v>33</v>
      </c>
      <c r="Q63" s="23">
        <v>6</v>
      </c>
      <c r="R63" s="11" t="s">
        <v>373</v>
      </c>
    </row>
    <row r="64" spans="1:18" x14ac:dyDescent="0.25">
      <c r="A64" s="47" t="s">
        <v>454</v>
      </c>
      <c r="B64" s="23">
        <v>556</v>
      </c>
      <c r="C64" s="48">
        <v>41365</v>
      </c>
      <c r="D64" s="47" t="s">
        <v>449</v>
      </c>
      <c r="E64" s="34" t="s">
        <v>192</v>
      </c>
      <c r="F64" s="34" t="s">
        <v>450</v>
      </c>
      <c r="G64" s="18" t="s">
        <v>10</v>
      </c>
      <c r="H64" s="50">
        <f>SUM(I64:M64)</f>
        <v>65</v>
      </c>
      <c r="I64" s="56">
        <v>65</v>
      </c>
      <c r="J64" s="14"/>
      <c r="K64" s="14"/>
      <c r="L64" s="14"/>
      <c r="M64" s="14"/>
      <c r="N64" s="50">
        <v>65</v>
      </c>
      <c r="O64" s="23">
        <v>90</v>
      </c>
      <c r="P64" s="23">
        <v>38</v>
      </c>
      <c r="Q64" s="23">
        <v>5</v>
      </c>
      <c r="R64" s="11" t="s">
        <v>373</v>
      </c>
    </row>
    <row r="65" spans="1:18" x14ac:dyDescent="0.25">
      <c r="A65" s="47" t="s">
        <v>455</v>
      </c>
      <c r="B65" s="23">
        <v>557</v>
      </c>
      <c r="C65" s="48">
        <v>41365</v>
      </c>
      <c r="D65" s="47" t="s">
        <v>449</v>
      </c>
      <c r="E65" s="34" t="s">
        <v>192</v>
      </c>
      <c r="F65" s="34" t="s">
        <v>450</v>
      </c>
      <c r="G65" s="18" t="s">
        <v>10</v>
      </c>
      <c r="H65" s="50">
        <f>SUM(I65:M65)</f>
        <v>10</v>
      </c>
      <c r="I65" s="56">
        <v>10</v>
      </c>
      <c r="J65" s="14"/>
      <c r="K65" s="14"/>
      <c r="L65" s="14"/>
      <c r="M65" s="14"/>
      <c r="N65" s="50">
        <v>10</v>
      </c>
      <c r="O65" s="23">
        <v>80</v>
      </c>
      <c r="P65" s="23">
        <v>39</v>
      </c>
      <c r="Q65" s="23">
        <v>7</v>
      </c>
      <c r="R65" s="11" t="s">
        <v>373</v>
      </c>
    </row>
    <row r="66" spans="1:18" x14ac:dyDescent="0.25">
      <c r="A66" s="47" t="s">
        <v>456</v>
      </c>
      <c r="B66" s="23">
        <v>591</v>
      </c>
      <c r="C66" s="48">
        <v>41426</v>
      </c>
      <c r="D66" s="47" t="s">
        <v>64</v>
      </c>
      <c r="E66" s="55" t="s">
        <v>173</v>
      </c>
      <c r="F66" s="55" t="s">
        <v>457</v>
      </c>
      <c r="G66" s="18" t="s">
        <v>22</v>
      </c>
      <c r="H66" s="50">
        <f>SUM(I66:M66)</f>
        <v>10</v>
      </c>
      <c r="I66" s="56">
        <v>10</v>
      </c>
      <c r="J66" s="14"/>
      <c r="K66" s="14"/>
      <c r="L66" s="14"/>
      <c r="M66" s="14"/>
      <c r="N66" s="50">
        <v>10</v>
      </c>
      <c r="O66" s="23">
        <v>75</v>
      </c>
      <c r="P66" s="23">
        <v>16</v>
      </c>
      <c r="Q66" s="23">
        <v>3</v>
      </c>
      <c r="R66" s="11" t="s">
        <v>373</v>
      </c>
    </row>
    <row r="67" spans="1:18" x14ac:dyDescent="0.25">
      <c r="A67" s="47" t="s">
        <v>458</v>
      </c>
      <c r="B67" s="23">
        <v>599</v>
      </c>
      <c r="C67" s="48">
        <v>41426</v>
      </c>
      <c r="D67" s="47" t="s">
        <v>64</v>
      </c>
      <c r="E67" s="55" t="s">
        <v>173</v>
      </c>
      <c r="F67" s="55" t="s">
        <v>457</v>
      </c>
      <c r="G67" s="18" t="s">
        <v>22</v>
      </c>
      <c r="H67" s="50">
        <f>SUM(I67:M67)</f>
        <v>20</v>
      </c>
      <c r="I67" s="56">
        <v>20</v>
      </c>
      <c r="J67" s="14"/>
      <c r="K67" s="14"/>
      <c r="L67" s="14"/>
      <c r="M67" s="14"/>
      <c r="N67" s="50">
        <v>20</v>
      </c>
      <c r="O67" s="23">
        <v>96</v>
      </c>
      <c r="P67" s="23">
        <v>14</v>
      </c>
      <c r="Q67" s="23">
        <v>2</v>
      </c>
      <c r="R67" s="11" t="s">
        <v>373</v>
      </c>
    </row>
    <row r="68" spans="1:18" x14ac:dyDescent="0.25">
      <c r="A68" s="47" t="s">
        <v>459</v>
      </c>
      <c r="B68" s="23">
        <v>411</v>
      </c>
      <c r="C68" s="48">
        <v>41306</v>
      </c>
      <c r="D68" s="47" t="s">
        <v>64</v>
      </c>
      <c r="E68" s="11" t="s">
        <v>460</v>
      </c>
      <c r="F68" s="11" t="s">
        <v>461</v>
      </c>
      <c r="G68" s="7" t="s">
        <v>51</v>
      </c>
      <c r="H68" s="50">
        <f>SUM(I68:M68)</f>
        <v>10</v>
      </c>
      <c r="I68" s="56">
        <v>10</v>
      </c>
      <c r="J68" s="14"/>
      <c r="K68" s="14"/>
      <c r="L68" s="14"/>
      <c r="M68" s="14"/>
      <c r="N68" s="50">
        <v>10</v>
      </c>
      <c r="O68" s="23">
        <v>45</v>
      </c>
      <c r="P68" s="23">
        <v>15</v>
      </c>
      <c r="Q68" s="23">
        <v>3</v>
      </c>
      <c r="R68" s="11" t="s">
        <v>373</v>
      </c>
    </row>
    <row r="69" spans="1:18" x14ac:dyDescent="0.25">
      <c r="A69" s="47" t="s">
        <v>462</v>
      </c>
      <c r="B69" s="23">
        <v>623</v>
      </c>
      <c r="C69" s="48">
        <v>41426</v>
      </c>
      <c r="D69" s="47" t="s">
        <v>463</v>
      </c>
      <c r="E69" s="34" t="s">
        <v>225</v>
      </c>
      <c r="F69" s="34" t="s">
        <v>226</v>
      </c>
      <c r="G69" s="18" t="s">
        <v>61</v>
      </c>
      <c r="H69" s="50">
        <f>SUM(I69:M69)</f>
        <v>15</v>
      </c>
      <c r="I69" s="56">
        <v>15</v>
      </c>
      <c r="J69" s="14"/>
      <c r="K69" s="14"/>
      <c r="L69" s="14"/>
      <c r="M69" s="14"/>
      <c r="N69" s="50">
        <v>15</v>
      </c>
      <c r="O69" s="53">
        <v>38.19709702062643</v>
      </c>
      <c r="P69" s="23">
        <v>27</v>
      </c>
      <c r="Q69" s="23">
        <v>5</v>
      </c>
      <c r="R69" s="11" t="s">
        <v>373</v>
      </c>
    </row>
    <row r="70" spans="1:18" x14ac:dyDescent="0.25">
      <c r="A70" s="57" t="s">
        <v>464</v>
      </c>
      <c r="B70" s="58">
        <v>27</v>
      </c>
      <c r="C70" s="63">
        <v>41091</v>
      </c>
      <c r="D70" s="47" t="s">
        <v>64</v>
      </c>
      <c r="E70" s="55" t="s">
        <v>233</v>
      </c>
      <c r="F70" s="55" t="s">
        <v>234</v>
      </c>
      <c r="G70" s="18" t="s">
        <v>34</v>
      </c>
      <c r="H70" s="50">
        <f>SUM(I70:M70)</f>
        <v>16</v>
      </c>
      <c r="I70" s="56">
        <v>16</v>
      </c>
      <c r="J70" s="14"/>
      <c r="K70" s="14"/>
      <c r="L70" s="14"/>
      <c r="M70" s="14"/>
      <c r="N70" s="50">
        <v>16</v>
      </c>
      <c r="O70" s="59">
        <v>55</v>
      </c>
      <c r="P70" s="23">
        <v>18</v>
      </c>
      <c r="Q70" s="23">
        <v>3.5</v>
      </c>
      <c r="R70" s="11" t="s">
        <v>373</v>
      </c>
    </row>
    <row r="71" spans="1:18" x14ac:dyDescent="0.25">
      <c r="A71" s="47" t="s">
        <v>465</v>
      </c>
      <c r="B71" s="23">
        <v>1000</v>
      </c>
      <c r="C71" s="48">
        <v>41122</v>
      </c>
      <c r="D71" s="47" t="s">
        <v>466</v>
      </c>
      <c r="E71" s="11" t="s">
        <v>196</v>
      </c>
      <c r="F71" s="11" t="s">
        <v>238</v>
      </c>
      <c r="G71" s="7" t="s">
        <v>60</v>
      </c>
      <c r="H71" s="50">
        <f>SUM(I71:M71)</f>
        <v>15</v>
      </c>
      <c r="I71" s="56">
        <v>15</v>
      </c>
      <c r="J71" s="14"/>
      <c r="K71" s="14"/>
      <c r="L71" s="14"/>
      <c r="M71" s="14"/>
      <c r="N71" s="50">
        <v>15</v>
      </c>
      <c r="O71" s="23">
        <v>18</v>
      </c>
      <c r="P71" s="23">
        <v>20</v>
      </c>
      <c r="Q71" s="23">
        <v>3</v>
      </c>
      <c r="R71" s="11" t="s">
        <v>373</v>
      </c>
    </row>
    <row r="72" spans="1:18" x14ac:dyDescent="0.25">
      <c r="A72" s="47" t="s">
        <v>467</v>
      </c>
      <c r="B72" s="23">
        <v>732</v>
      </c>
      <c r="C72" s="48">
        <v>41487</v>
      </c>
      <c r="D72" s="47" t="s">
        <v>468</v>
      </c>
      <c r="E72" s="11" t="s">
        <v>192</v>
      </c>
      <c r="F72" s="11" t="s">
        <v>242</v>
      </c>
      <c r="G72" s="7" t="s">
        <v>98</v>
      </c>
      <c r="H72" s="50">
        <f>SUM(I72:M72)</f>
        <v>15</v>
      </c>
      <c r="I72" s="56">
        <v>15</v>
      </c>
      <c r="J72" s="14"/>
      <c r="K72" s="14"/>
      <c r="L72" s="14"/>
      <c r="M72" s="14"/>
      <c r="N72" s="50">
        <v>15</v>
      </c>
      <c r="O72" s="23">
        <v>10</v>
      </c>
      <c r="P72" s="23">
        <v>16</v>
      </c>
      <c r="Q72" s="23">
        <v>5</v>
      </c>
      <c r="R72" s="11" t="s">
        <v>407</v>
      </c>
    </row>
    <row r="73" spans="1:18" x14ac:dyDescent="0.25">
      <c r="A73" s="57" t="s">
        <v>469</v>
      </c>
      <c r="B73" s="23">
        <v>50</v>
      </c>
      <c r="C73" s="48">
        <v>41122</v>
      </c>
      <c r="D73" s="57" t="s">
        <v>470</v>
      </c>
      <c r="E73" s="11" t="s">
        <v>192</v>
      </c>
      <c r="F73" s="11" t="s">
        <v>242</v>
      </c>
      <c r="G73" s="7" t="s">
        <v>98</v>
      </c>
      <c r="H73" s="50">
        <f>SUM(I73:M73)</f>
        <v>15</v>
      </c>
      <c r="I73" s="56">
        <v>15</v>
      </c>
      <c r="J73" s="14"/>
      <c r="K73" s="14"/>
      <c r="L73" s="14"/>
      <c r="M73" s="14"/>
      <c r="N73" s="50">
        <v>15</v>
      </c>
      <c r="O73" s="23">
        <v>25</v>
      </c>
      <c r="P73" s="23">
        <v>20</v>
      </c>
      <c r="Q73" s="23">
        <v>4</v>
      </c>
      <c r="R73" s="11" t="s">
        <v>373</v>
      </c>
    </row>
    <row r="74" spans="1:18" x14ac:dyDescent="0.25">
      <c r="A74" s="47" t="s">
        <v>471</v>
      </c>
      <c r="B74" s="23">
        <v>509</v>
      </c>
      <c r="C74" s="48">
        <v>41306</v>
      </c>
      <c r="D74" s="47" t="s">
        <v>472</v>
      </c>
      <c r="E74" s="11" t="s">
        <v>192</v>
      </c>
      <c r="F74" s="11" t="s">
        <v>242</v>
      </c>
      <c r="G74" s="7" t="s">
        <v>98</v>
      </c>
      <c r="H74" s="50">
        <f>SUM(I74:M74)</f>
        <v>10</v>
      </c>
      <c r="I74" s="56">
        <v>10</v>
      </c>
      <c r="J74" s="14"/>
      <c r="K74" s="14"/>
      <c r="L74" s="14"/>
      <c r="M74" s="14"/>
      <c r="N74" s="50">
        <v>10</v>
      </c>
      <c r="O74" s="23">
        <v>55</v>
      </c>
      <c r="P74" s="23">
        <v>26</v>
      </c>
      <c r="Q74" s="23">
        <v>4</v>
      </c>
      <c r="R74" s="11" t="s">
        <v>373</v>
      </c>
    </row>
    <row r="75" spans="1:18" x14ac:dyDescent="0.25">
      <c r="A75" s="47" t="s">
        <v>473</v>
      </c>
      <c r="B75" s="23">
        <v>592</v>
      </c>
      <c r="C75" s="48">
        <v>41426</v>
      </c>
      <c r="D75" s="47" t="s">
        <v>472</v>
      </c>
      <c r="E75" s="11" t="s">
        <v>192</v>
      </c>
      <c r="F75" s="11" t="s">
        <v>242</v>
      </c>
      <c r="G75" s="7" t="s">
        <v>98</v>
      </c>
      <c r="H75" s="50">
        <f>SUM(I75:M75)</f>
        <v>20</v>
      </c>
      <c r="I75" s="56">
        <v>20</v>
      </c>
      <c r="J75" s="14"/>
      <c r="K75" s="14"/>
      <c r="L75" s="14"/>
      <c r="M75" s="14"/>
      <c r="N75" s="50">
        <v>20</v>
      </c>
      <c r="O75" s="23">
        <v>110</v>
      </c>
      <c r="P75" s="23">
        <v>39</v>
      </c>
      <c r="Q75" s="23">
        <v>6</v>
      </c>
      <c r="R75" s="11" t="s">
        <v>373</v>
      </c>
    </row>
    <row r="76" spans="1:18" x14ac:dyDescent="0.25">
      <c r="A76" s="47" t="s">
        <v>474</v>
      </c>
      <c r="B76" s="23">
        <v>702</v>
      </c>
      <c r="C76" s="48">
        <v>41426</v>
      </c>
      <c r="D76" s="47" t="s">
        <v>475</v>
      </c>
      <c r="E76" s="11" t="s">
        <v>192</v>
      </c>
      <c r="F76" s="11" t="s">
        <v>242</v>
      </c>
      <c r="G76" s="7" t="s">
        <v>98</v>
      </c>
      <c r="H76" s="50">
        <f>SUM(I76:M76)</f>
        <v>15</v>
      </c>
      <c r="I76" s="56">
        <v>15</v>
      </c>
      <c r="J76" s="14"/>
      <c r="K76" s="14"/>
      <c r="L76" s="14"/>
      <c r="M76" s="14"/>
      <c r="N76" s="50">
        <v>15</v>
      </c>
      <c r="O76" s="23">
        <v>36</v>
      </c>
      <c r="P76" s="23">
        <v>30</v>
      </c>
      <c r="Q76" s="23">
        <v>6.5</v>
      </c>
      <c r="R76" s="11" t="s">
        <v>373</v>
      </c>
    </row>
    <row r="77" spans="1:18" x14ac:dyDescent="0.25">
      <c r="A77" s="47" t="s">
        <v>476</v>
      </c>
      <c r="B77" s="23">
        <v>703</v>
      </c>
      <c r="C77" s="48">
        <v>41426</v>
      </c>
      <c r="D77" s="47" t="s">
        <v>472</v>
      </c>
      <c r="E77" s="11" t="s">
        <v>192</v>
      </c>
      <c r="F77" s="11" t="s">
        <v>242</v>
      </c>
      <c r="G77" s="7" t="s">
        <v>98</v>
      </c>
      <c r="H77" s="50">
        <f>SUM(I77:M77)</f>
        <v>10</v>
      </c>
      <c r="I77" s="56">
        <v>10</v>
      </c>
      <c r="J77" s="14"/>
      <c r="K77" s="14"/>
      <c r="L77" s="14"/>
      <c r="M77" s="14"/>
      <c r="N77" s="50">
        <v>10</v>
      </c>
      <c r="O77" s="23">
        <v>12</v>
      </c>
      <c r="P77" s="23">
        <v>14</v>
      </c>
      <c r="Q77" s="23">
        <v>3</v>
      </c>
      <c r="R77" s="11" t="s">
        <v>373</v>
      </c>
    </row>
    <row r="78" spans="1:18" x14ac:dyDescent="0.25">
      <c r="A78" s="47" t="s">
        <v>477</v>
      </c>
      <c r="B78" s="23">
        <v>704</v>
      </c>
      <c r="C78" s="48">
        <v>41426</v>
      </c>
      <c r="D78" s="47" t="s">
        <v>472</v>
      </c>
      <c r="E78" s="11" t="s">
        <v>192</v>
      </c>
      <c r="F78" s="11" t="s">
        <v>242</v>
      </c>
      <c r="G78" s="7" t="s">
        <v>98</v>
      </c>
      <c r="H78" s="50">
        <f>SUM(I78:M78)</f>
        <v>5</v>
      </c>
      <c r="I78" s="56">
        <v>5</v>
      </c>
      <c r="J78" s="14"/>
      <c r="K78" s="14"/>
      <c r="L78" s="14"/>
      <c r="M78" s="14"/>
      <c r="N78" s="50">
        <v>5</v>
      </c>
      <c r="O78" s="23">
        <v>125</v>
      </c>
      <c r="P78" s="23">
        <v>35</v>
      </c>
      <c r="Q78" s="23">
        <v>4</v>
      </c>
      <c r="R78" s="11" t="s">
        <v>373</v>
      </c>
    </row>
    <row r="79" spans="1:18" x14ac:dyDescent="0.25">
      <c r="A79" s="47" t="s">
        <v>478</v>
      </c>
      <c r="B79" s="23">
        <v>729</v>
      </c>
      <c r="C79" s="48">
        <v>41487</v>
      </c>
      <c r="D79" s="47" t="s">
        <v>468</v>
      </c>
      <c r="E79" s="11" t="s">
        <v>192</v>
      </c>
      <c r="F79" s="11" t="s">
        <v>242</v>
      </c>
      <c r="G79" s="7" t="s">
        <v>98</v>
      </c>
      <c r="H79" s="50">
        <f>SUM(I79:M79)</f>
        <v>10</v>
      </c>
      <c r="I79" s="56">
        <v>10</v>
      </c>
      <c r="J79" s="14"/>
      <c r="K79" s="14"/>
      <c r="L79" s="14"/>
      <c r="M79" s="14"/>
      <c r="N79" s="50">
        <v>10</v>
      </c>
      <c r="O79" s="23">
        <v>115</v>
      </c>
      <c r="P79" s="23">
        <v>38</v>
      </c>
      <c r="Q79" s="23">
        <v>8</v>
      </c>
      <c r="R79" s="11" t="s">
        <v>373</v>
      </c>
    </row>
    <row r="80" spans="1:18" x14ac:dyDescent="0.25">
      <c r="A80" s="57" t="s">
        <v>479</v>
      </c>
      <c r="B80" s="58">
        <v>19</v>
      </c>
      <c r="C80" s="63">
        <v>41122</v>
      </c>
      <c r="D80" s="57" t="s">
        <v>64</v>
      </c>
      <c r="E80" s="11" t="s">
        <v>192</v>
      </c>
      <c r="F80" s="11" t="s">
        <v>242</v>
      </c>
      <c r="G80" s="7" t="s">
        <v>480</v>
      </c>
      <c r="H80" s="50">
        <f>SUM(I80:M80)</f>
        <v>20</v>
      </c>
      <c r="I80" s="56">
        <v>20</v>
      </c>
      <c r="J80" s="14"/>
      <c r="K80" s="14"/>
      <c r="L80" s="14"/>
      <c r="M80" s="14"/>
      <c r="N80" s="50">
        <v>20</v>
      </c>
      <c r="O80" s="59">
        <v>44</v>
      </c>
      <c r="P80" s="23">
        <v>22</v>
      </c>
      <c r="Q80" s="23">
        <v>6</v>
      </c>
      <c r="R80" s="11" t="s">
        <v>373</v>
      </c>
    </row>
    <row r="81" spans="1:18" x14ac:dyDescent="0.25">
      <c r="A81" s="47" t="s">
        <v>481</v>
      </c>
      <c r="B81" s="23">
        <v>132</v>
      </c>
      <c r="C81" s="48">
        <v>41518</v>
      </c>
      <c r="D81" s="47" t="s">
        <v>482</v>
      </c>
      <c r="E81" s="55" t="s">
        <v>192</v>
      </c>
      <c r="F81" s="55" t="s">
        <v>242</v>
      </c>
      <c r="G81" s="18" t="s">
        <v>483</v>
      </c>
      <c r="H81" s="50">
        <f>SUM(I81:M81)</f>
        <v>25</v>
      </c>
      <c r="I81" s="64">
        <v>25</v>
      </c>
      <c r="J81" s="14"/>
      <c r="K81" s="14"/>
      <c r="L81" s="14"/>
      <c r="M81" s="14"/>
      <c r="N81" s="50">
        <v>25</v>
      </c>
      <c r="O81" s="23">
        <v>75</v>
      </c>
      <c r="P81" s="23">
        <v>25</v>
      </c>
      <c r="Q81" s="23">
        <v>6</v>
      </c>
      <c r="R81" s="11" t="s">
        <v>373</v>
      </c>
    </row>
    <row r="82" spans="1:18" x14ac:dyDescent="0.25">
      <c r="A82" s="57" t="s">
        <v>484</v>
      </c>
      <c r="B82" s="58">
        <v>28</v>
      </c>
      <c r="C82" s="63">
        <v>41153</v>
      </c>
      <c r="D82" s="47" t="s">
        <v>485</v>
      </c>
      <c r="E82" s="55" t="s">
        <v>212</v>
      </c>
      <c r="F82" s="55" t="s">
        <v>244</v>
      </c>
      <c r="G82" s="18" t="s">
        <v>31</v>
      </c>
      <c r="H82" s="50">
        <f>SUM(I82:M82)</f>
        <v>16</v>
      </c>
      <c r="I82" s="56">
        <v>16</v>
      </c>
      <c r="J82" s="14"/>
      <c r="K82" s="14"/>
      <c r="L82" s="14"/>
      <c r="M82" s="14"/>
      <c r="N82" s="50">
        <v>16</v>
      </c>
      <c r="O82" s="59">
        <v>69</v>
      </c>
      <c r="P82" s="23">
        <v>22</v>
      </c>
      <c r="Q82" s="23">
        <v>5</v>
      </c>
      <c r="R82" s="11" t="s">
        <v>373</v>
      </c>
    </row>
    <row r="83" spans="1:18" x14ac:dyDescent="0.25">
      <c r="A83" s="47" t="s">
        <v>486</v>
      </c>
      <c r="B83" s="23">
        <v>720</v>
      </c>
      <c r="C83" s="48">
        <v>41456</v>
      </c>
      <c r="D83" s="47" t="s">
        <v>485</v>
      </c>
      <c r="E83" s="55" t="s">
        <v>212</v>
      </c>
      <c r="F83" s="55" t="s">
        <v>244</v>
      </c>
      <c r="G83" s="18" t="s">
        <v>31</v>
      </c>
      <c r="H83" s="50">
        <f>SUM(I83:M83)</f>
        <v>15</v>
      </c>
      <c r="I83" s="56">
        <v>15</v>
      </c>
      <c r="J83" s="14"/>
      <c r="K83" s="14"/>
      <c r="L83" s="14"/>
      <c r="M83" s="14"/>
      <c r="N83" s="50">
        <v>15</v>
      </c>
      <c r="O83" s="23">
        <v>34</v>
      </c>
      <c r="P83" s="23">
        <v>21</v>
      </c>
      <c r="Q83" s="23">
        <v>4</v>
      </c>
      <c r="R83" s="11" t="s">
        <v>373</v>
      </c>
    </row>
    <row r="84" spans="1:18" x14ac:dyDescent="0.25">
      <c r="A84" s="47" t="s">
        <v>487</v>
      </c>
      <c r="B84" s="23">
        <v>738</v>
      </c>
      <c r="C84" s="48">
        <v>41487</v>
      </c>
      <c r="D84" s="47" t="s">
        <v>485</v>
      </c>
      <c r="E84" s="55" t="s">
        <v>212</v>
      </c>
      <c r="F84" s="55" t="s">
        <v>244</v>
      </c>
      <c r="G84" s="18" t="s">
        <v>31</v>
      </c>
      <c r="H84" s="50">
        <v>15</v>
      </c>
      <c r="I84" s="56">
        <v>15</v>
      </c>
      <c r="J84" s="14"/>
      <c r="K84" s="14"/>
      <c r="L84" s="14"/>
      <c r="M84" s="14"/>
      <c r="N84" s="50">
        <v>5</v>
      </c>
      <c r="O84" s="23">
        <v>29</v>
      </c>
      <c r="P84" s="23">
        <v>18</v>
      </c>
      <c r="Q84" s="23">
        <v>3</v>
      </c>
      <c r="R84" s="11" t="s">
        <v>373</v>
      </c>
    </row>
    <row r="85" spans="1:18" x14ac:dyDescent="0.25">
      <c r="A85" s="47" t="s">
        <v>488</v>
      </c>
      <c r="B85" s="23">
        <v>742</v>
      </c>
      <c r="C85" s="48">
        <v>41487</v>
      </c>
      <c r="D85" s="47" t="s">
        <v>485</v>
      </c>
      <c r="E85" s="55" t="s">
        <v>212</v>
      </c>
      <c r="F85" s="55" t="s">
        <v>244</v>
      </c>
      <c r="G85" s="18" t="s">
        <v>31</v>
      </c>
      <c r="H85" s="50">
        <f>SUM(I85:M85)</f>
        <v>10</v>
      </c>
      <c r="I85" s="56">
        <v>10</v>
      </c>
      <c r="J85" s="14"/>
      <c r="K85" s="14"/>
      <c r="L85" s="14"/>
      <c r="M85" s="14"/>
      <c r="N85" s="50">
        <v>10</v>
      </c>
      <c r="O85" s="23">
        <v>37</v>
      </c>
      <c r="P85" s="23">
        <v>20</v>
      </c>
      <c r="Q85" s="23">
        <v>1.5</v>
      </c>
      <c r="R85" s="11" t="s">
        <v>373</v>
      </c>
    </row>
    <row r="86" spans="1:18" x14ac:dyDescent="0.25">
      <c r="A86" s="47" t="s">
        <v>489</v>
      </c>
      <c r="B86" s="23">
        <v>743</v>
      </c>
      <c r="C86" s="48">
        <v>41487</v>
      </c>
      <c r="D86" s="47" t="s">
        <v>485</v>
      </c>
      <c r="E86" s="55" t="s">
        <v>212</v>
      </c>
      <c r="F86" s="55" t="s">
        <v>244</v>
      </c>
      <c r="G86" s="18" t="s">
        <v>31</v>
      </c>
      <c r="H86" s="50">
        <f>SUM(I86:M86)</f>
        <v>30</v>
      </c>
      <c r="I86" s="56">
        <v>30</v>
      </c>
      <c r="J86" s="14"/>
      <c r="K86" s="14"/>
      <c r="L86" s="14"/>
      <c r="M86" s="14"/>
      <c r="N86" s="50">
        <v>30</v>
      </c>
      <c r="O86" s="23">
        <v>19</v>
      </c>
      <c r="P86" s="23">
        <v>17</v>
      </c>
      <c r="Q86" s="23">
        <v>1.5</v>
      </c>
      <c r="R86" s="11" t="s">
        <v>373</v>
      </c>
    </row>
    <row r="87" spans="1:18" x14ac:dyDescent="0.25">
      <c r="A87" s="47" t="s">
        <v>490</v>
      </c>
      <c r="B87" s="23">
        <v>744</v>
      </c>
      <c r="C87" s="48">
        <v>41487</v>
      </c>
      <c r="D87" s="47" t="s">
        <v>485</v>
      </c>
      <c r="E87" s="55" t="s">
        <v>212</v>
      </c>
      <c r="F87" s="55" t="s">
        <v>244</v>
      </c>
      <c r="G87" s="18" t="s">
        <v>31</v>
      </c>
      <c r="H87" s="50">
        <f>SUM(I87:M87)</f>
        <v>15</v>
      </c>
      <c r="I87" s="56">
        <v>15</v>
      </c>
      <c r="J87" s="14"/>
      <c r="K87" s="14"/>
      <c r="L87" s="14"/>
      <c r="M87" s="14"/>
      <c r="N87" s="50">
        <v>25</v>
      </c>
      <c r="O87" s="23">
        <v>29</v>
      </c>
      <c r="P87" s="23">
        <v>16</v>
      </c>
      <c r="Q87" s="23">
        <v>2.5</v>
      </c>
      <c r="R87" s="11" t="s">
        <v>373</v>
      </c>
    </row>
    <row r="88" spans="1:18" x14ac:dyDescent="0.25">
      <c r="A88" s="47" t="s">
        <v>491</v>
      </c>
      <c r="B88" s="23">
        <v>749</v>
      </c>
      <c r="C88" s="48">
        <v>41609</v>
      </c>
      <c r="D88" s="47" t="s">
        <v>485</v>
      </c>
      <c r="E88" s="55" t="s">
        <v>212</v>
      </c>
      <c r="F88" s="55" t="s">
        <v>244</v>
      </c>
      <c r="G88" s="18" t="s">
        <v>31</v>
      </c>
      <c r="H88" s="50">
        <f>SUM(I88:M88)</f>
        <v>30</v>
      </c>
      <c r="I88" s="56">
        <v>30</v>
      </c>
      <c r="J88" s="14"/>
      <c r="K88" s="14"/>
      <c r="L88" s="14"/>
      <c r="M88" s="14"/>
      <c r="N88" s="50">
        <v>30</v>
      </c>
      <c r="O88" s="23">
        <v>30</v>
      </c>
      <c r="P88" s="23">
        <v>27</v>
      </c>
      <c r="Q88" s="23">
        <v>2.8</v>
      </c>
      <c r="R88" s="11" t="s">
        <v>373</v>
      </c>
    </row>
    <row r="89" spans="1:18" x14ac:dyDescent="0.25">
      <c r="A89" s="47" t="s">
        <v>492</v>
      </c>
      <c r="B89" s="23">
        <v>751</v>
      </c>
      <c r="C89" s="48">
        <v>41609</v>
      </c>
      <c r="D89" s="47" t="s">
        <v>485</v>
      </c>
      <c r="E89" s="55" t="s">
        <v>212</v>
      </c>
      <c r="F89" s="55" t="s">
        <v>244</v>
      </c>
      <c r="G89" s="18" t="s">
        <v>31</v>
      </c>
      <c r="H89" s="50">
        <f>SUM(I89:M89)</f>
        <v>25</v>
      </c>
      <c r="I89" s="56">
        <v>25</v>
      </c>
      <c r="J89" s="14"/>
      <c r="K89" s="14"/>
      <c r="L89" s="14"/>
      <c r="M89" s="14"/>
      <c r="N89" s="50">
        <v>25</v>
      </c>
      <c r="O89" s="23">
        <v>28</v>
      </c>
      <c r="P89" s="23">
        <v>17</v>
      </c>
      <c r="Q89" s="23">
        <v>3</v>
      </c>
      <c r="R89" s="11" t="s">
        <v>373</v>
      </c>
    </row>
    <row r="90" spans="1:18" x14ac:dyDescent="0.25">
      <c r="A90" s="47" t="s">
        <v>493</v>
      </c>
      <c r="B90" s="23">
        <v>753</v>
      </c>
      <c r="C90" s="48">
        <v>41609</v>
      </c>
      <c r="D90" s="47" t="s">
        <v>485</v>
      </c>
      <c r="E90" s="55" t="s">
        <v>212</v>
      </c>
      <c r="F90" s="55" t="s">
        <v>244</v>
      </c>
      <c r="G90" s="18" t="s">
        <v>31</v>
      </c>
      <c r="H90" s="50">
        <f>SUM(I90:M90)</f>
        <v>20</v>
      </c>
      <c r="I90" s="54">
        <v>20</v>
      </c>
      <c r="N90" s="50">
        <v>20</v>
      </c>
      <c r="O90" s="23">
        <v>21</v>
      </c>
      <c r="P90" s="23">
        <v>13</v>
      </c>
      <c r="Q90" s="23">
        <v>3.5</v>
      </c>
      <c r="R90" s="11" t="s">
        <v>373</v>
      </c>
    </row>
    <row r="91" spans="1:18" x14ac:dyDescent="0.25">
      <c r="A91" s="47" t="s">
        <v>494</v>
      </c>
      <c r="B91" s="23">
        <v>755</v>
      </c>
      <c r="C91" s="48">
        <v>41609</v>
      </c>
      <c r="D91" s="47" t="s">
        <v>485</v>
      </c>
      <c r="E91" s="55" t="s">
        <v>212</v>
      </c>
      <c r="F91" s="55" t="s">
        <v>244</v>
      </c>
      <c r="G91" s="18" t="s">
        <v>31</v>
      </c>
      <c r="H91" s="50">
        <f>SUM(I91:M91)</f>
        <v>27</v>
      </c>
      <c r="I91" s="54">
        <v>12</v>
      </c>
      <c r="J91" s="11">
        <v>15</v>
      </c>
      <c r="N91" s="50">
        <v>13.5</v>
      </c>
      <c r="O91" s="23">
        <v>15</v>
      </c>
      <c r="P91" s="23">
        <v>12</v>
      </c>
      <c r="Q91" s="23">
        <v>3</v>
      </c>
      <c r="R91" s="11" t="s">
        <v>373</v>
      </c>
    </row>
    <row r="92" spans="1:18" x14ac:dyDescent="0.25">
      <c r="A92" s="47" t="s">
        <v>495</v>
      </c>
      <c r="B92" s="23">
        <v>1004</v>
      </c>
      <c r="C92" s="48">
        <v>41153</v>
      </c>
      <c r="D92" s="47" t="s">
        <v>496</v>
      </c>
      <c r="E92" s="11" t="s">
        <v>198</v>
      </c>
      <c r="F92" s="11" t="s">
        <v>248</v>
      </c>
      <c r="G92" s="7" t="s">
        <v>21</v>
      </c>
      <c r="H92" s="50">
        <v>5</v>
      </c>
      <c r="I92" s="56">
        <v>5</v>
      </c>
      <c r="J92" s="14"/>
      <c r="K92" s="14"/>
      <c r="L92" s="14"/>
      <c r="M92" s="14"/>
      <c r="N92" s="50">
        <v>10</v>
      </c>
      <c r="O92" s="23">
        <v>60</v>
      </c>
      <c r="P92" s="23">
        <v>25</v>
      </c>
      <c r="Q92" s="23">
        <v>5</v>
      </c>
      <c r="R92" s="11" t="s">
        <v>373</v>
      </c>
    </row>
    <row r="93" spans="1:18" x14ac:dyDescent="0.25">
      <c r="A93" s="47" t="s">
        <v>497</v>
      </c>
      <c r="B93" s="23">
        <v>750</v>
      </c>
      <c r="C93" s="48">
        <v>41609</v>
      </c>
      <c r="D93" s="47" t="s">
        <v>64</v>
      </c>
      <c r="E93" s="55" t="s">
        <v>198</v>
      </c>
      <c r="F93" s="55" t="s">
        <v>248</v>
      </c>
      <c r="G93" s="18" t="s">
        <v>25</v>
      </c>
      <c r="H93" s="50">
        <f>SUM(I93:M93)</f>
        <v>25</v>
      </c>
      <c r="I93" s="56">
        <v>25</v>
      </c>
      <c r="J93" s="14"/>
      <c r="K93" s="14"/>
      <c r="L93" s="14"/>
      <c r="M93" s="14"/>
      <c r="N93" s="50">
        <v>25</v>
      </c>
      <c r="O93" s="23">
        <v>9</v>
      </c>
      <c r="P93" s="23">
        <v>30</v>
      </c>
      <c r="Q93" s="23">
        <v>2</v>
      </c>
      <c r="R93" s="11" t="s">
        <v>373</v>
      </c>
    </row>
    <row r="94" spans="1:18" x14ac:dyDescent="0.25">
      <c r="A94" s="47" t="s">
        <v>498</v>
      </c>
      <c r="B94" s="23">
        <v>530</v>
      </c>
      <c r="C94" s="48">
        <v>41306</v>
      </c>
      <c r="D94" s="47" t="s">
        <v>64</v>
      </c>
      <c r="E94" s="55" t="s">
        <v>181</v>
      </c>
      <c r="F94" s="55" t="s">
        <v>249</v>
      </c>
      <c r="G94" s="18" t="s">
        <v>23</v>
      </c>
      <c r="H94" s="50">
        <f>SUM(I94:M94)</f>
        <v>30</v>
      </c>
      <c r="I94" s="56">
        <v>30</v>
      </c>
      <c r="J94" s="14"/>
      <c r="K94" s="14"/>
      <c r="L94" s="14"/>
      <c r="M94" s="14"/>
      <c r="N94" s="50">
        <v>30</v>
      </c>
      <c r="O94" s="23">
        <v>25</v>
      </c>
      <c r="P94" s="23">
        <v>30</v>
      </c>
      <c r="Q94" s="23">
        <v>2</v>
      </c>
      <c r="R94" s="11" t="s">
        <v>373</v>
      </c>
    </row>
    <row r="95" spans="1:18" x14ac:dyDescent="0.25">
      <c r="A95" s="47" t="s">
        <v>499</v>
      </c>
      <c r="B95" s="23">
        <v>402</v>
      </c>
      <c r="C95" s="48">
        <v>41306</v>
      </c>
      <c r="D95" s="47" t="s">
        <v>64</v>
      </c>
      <c r="E95" s="11" t="s">
        <v>500</v>
      </c>
      <c r="F95" s="11" t="s">
        <v>501</v>
      </c>
      <c r="G95" s="7" t="s">
        <v>52</v>
      </c>
      <c r="H95" s="50">
        <f>SUM(I95:M95)</f>
        <v>10</v>
      </c>
      <c r="I95" s="56">
        <v>10</v>
      </c>
      <c r="J95" s="14"/>
      <c r="K95" s="14"/>
      <c r="L95" s="14"/>
      <c r="M95" s="14"/>
      <c r="N95" s="50">
        <v>10</v>
      </c>
      <c r="O95" s="23">
        <v>57</v>
      </c>
      <c r="P95" s="23">
        <v>18</v>
      </c>
      <c r="Q95" s="23">
        <v>4.5</v>
      </c>
      <c r="R95" s="11" t="s">
        <v>373</v>
      </c>
    </row>
    <row r="96" spans="1:18" x14ac:dyDescent="0.25">
      <c r="A96" s="47" t="s">
        <v>502</v>
      </c>
      <c r="B96" s="23">
        <v>201</v>
      </c>
      <c r="C96" s="48">
        <v>41122</v>
      </c>
      <c r="D96" s="65" t="s">
        <v>503</v>
      </c>
      <c r="E96" s="34" t="s">
        <v>173</v>
      </c>
      <c r="F96" s="34" t="s">
        <v>257</v>
      </c>
      <c r="G96" s="18" t="s">
        <v>57</v>
      </c>
      <c r="H96" s="50">
        <f>SUM(I96:M96)</f>
        <v>52</v>
      </c>
      <c r="I96" s="56">
        <v>27</v>
      </c>
      <c r="J96" s="14">
        <v>25</v>
      </c>
      <c r="K96" s="14"/>
      <c r="L96" s="14"/>
      <c r="M96" s="14"/>
      <c r="N96" s="50">
        <v>26</v>
      </c>
      <c r="O96" s="23">
        <v>80</v>
      </c>
      <c r="P96" s="23">
        <v>30</v>
      </c>
      <c r="Q96" s="23">
        <v>7</v>
      </c>
      <c r="R96" s="11" t="s">
        <v>373</v>
      </c>
    </row>
    <row r="97" spans="1:18" x14ac:dyDescent="0.25">
      <c r="A97" s="57" t="s">
        <v>504</v>
      </c>
      <c r="B97" s="58">
        <v>1</v>
      </c>
      <c r="C97" s="48">
        <v>41456</v>
      </c>
      <c r="D97" s="66" t="s">
        <v>505</v>
      </c>
      <c r="E97" s="11" t="s">
        <v>222</v>
      </c>
      <c r="F97" s="15" t="s">
        <v>260</v>
      </c>
      <c r="G97" s="7" t="s">
        <v>264</v>
      </c>
      <c r="H97" s="50">
        <f>SUM(I97:M97)</f>
        <v>31</v>
      </c>
      <c r="I97" s="56">
        <v>31</v>
      </c>
      <c r="J97" s="14"/>
      <c r="K97" s="14"/>
      <c r="L97" s="14"/>
      <c r="M97" s="14"/>
      <c r="N97" s="50">
        <v>31</v>
      </c>
      <c r="O97" s="59">
        <v>32</v>
      </c>
      <c r="P97" s="23">
        <v>15</v>
      </c>
      <c r="Q97" s="23">
        <v>6</v>
      </c>
      <c r="R97" s="11" t="s">
        <v>373</v>
      </c>
    </row>
    <row r="98" spans="1:18" x14ac:dyDescent="0.25">
      <c r="A98" s="57" t="s">
        <v>506</v>
      </c>
      <c r="B98" s="58">
        <v>14</v>
      </c>
      <c r="C98" s="63">
        <v>41122</v>
      </c>
      <c r="D98" s="47" t="s">
        <v>505</v>
      </c>
      <c r="E98" s="11" t="s">
        <v>222</v>
      </c>
      <c r="F98" s="11" t="s">
        <v>260</v>
      </c>
      <c r="G98" s="7" t="s">
        <v>264</v>
      </c>
      <c r="H98" s="50">
        <f>SUM(I98:M98)</f>
        <v>10</v>
      </c>
      <c r="I98" s="56">
        <v>10</v>
      </c>
      <c r="J98" s="14"/>
      <c r="K98" s="14"/>
      <c r="L98" s="14"/>
      <c r="M98" s="14"/>
      <c r="N98" s="50">
        <v>10</v>
      </c>
      <c r="O98" s="59">
        <v>40</v>
      </c>
      <c r="P98" s="23">
        <v>12</v>
      </c>
      <c r="Q98" s="23">
        <v>3</v>
      </c>
      <c r="R98" s="11" t="s">
        <v>373</v>
      </c>
    </row>
    <row r="99" spans="1:18" x14ac:dyDescent="0.25">
      <c r="A99" s="57" t="s">
        <v>507</v>
      </c>
      <c r="B99" s="58">
        <v>15</v>
      </c>
      <c r="C99" s="63">
        <v>41122</v>
      </c>
      <c r="D99" s="47" t="s">
        <v>505</v>
      </c>
      <c r="E99" s="11" t="s">
        <v>222</v>
      </c>
      <c r="F99" s="11" t="s">
        <v>260</v>
      </c>
      <c r="G99" s="7" t="s">
        <v>264</v>
      </c>
      <c r="H99" s="50">
        <f>SUM(I99:M99)</f>
        <v>10</v>
      </c>
      <c r="I99" s="56">
        <v>10</v>
      </c>
      <c r="J99" s="14"/>
      <c r="K99" s="14"/>
      <c r="L99" s="14"/>
      <c r="M99" s="14"/>
      <c r="N99" s="50">
        <v>10</v>
      </c>
      <c r="O99" s="67">
        <v>40</v>
      </c>
      <c r="P99" s="23">
        <v>15</v>
      </c>
      <c r="Q99" s="23">
        <v>5</v>
      </c>
      <c r="R99" s="11" t="s">
        <v>373</v>
      </c>
    </row>
    <row r="100" spans="1:18" x14ac:dyDescent="0.25">
      <c r="A100" s="57" t="s">
        <v>508</v>
      </c>
      <c r="B100" s="58">
        <v>17</v>
      </c>
      <c r="C100" s="63">
        <v>41122</v>
      </c>
      <c r="D100" s="57" t="s">
        <v>505</v>
      </c>
      <c r="E100" s="11" t="s">
        <v>222</v>
      </c>
      <c r="F100" s="11" t="s">
        <v>260</v>
      </c>
      <c r="G100" s="7" t="s">
        <v>264</v>
      </c>
      <c r="H100" s="50">
        <f>SUM(I100:M100)</f>
        <v>15</v>
      </c>
      <c r="I100" s="56">
        <v>15</v>
      </c>
      <c r="J100" s="14"/>
      <c r="K100" s="14"/>
      <c r="L100" s="14"/>
      <c r="M100" s="14"/>
      <c r="N100" s="50">
        <v>15</v>
      </c>
      <c r="O100" s="59">
        <v>21</v>
      </c>
      <c r="P100" s="23">
        <v>18</v>
      </c>
      <c r="Q100" s="23">
        <v>4</v>
      </c>
      <c r="R100" s="11" t="s">
        <v>373</v>
      </c>
    </row>
    <row r="101" spans="1:18" x14ac:dyDescent="0.25">
      <c r="A101" s="57" t="s">
        <v>509</v>
      </c>
      <c r="B101" s="58">
        <v>18</v>
      </c>
      <c r="C101" s="63">
        <v>41122</v>
      </c>
      <c r="D101" s="57" t="s">
        <v>510</v>
      </c>
      <c r="E101" s="11" t="s">
        <v>222</v>
      </c>
      <c r="F101" s="11" t="s">
        <v>260</v>
      </c>
      <c r="G101" s="7" t="s">
        <v>264</v>
      </c>
      <c r="H101" s="50">
        <f>SUM(I101:M101)</f>
        <v>40</v>
      </c>
      <c r="I101" s="56">
        <v>25</v>
      </c>
      <c r="J101" s="14">
        <v>15</v>
      </c>
      <c r="K101" s="14"/>
      <c r="L101" s="14"/>
      <c r="M101" s="14"/>
      <c r="N101" s="50">
        <v>20</v>
      </c>
      <c r="O101" s="59">
        <v>67</v>
      </c>
      <c r="P101" s="23">
        <v>20</v>
      </c>
      <c r="Q101" s="23">
        <v>4</v>
      </c>
      <c r="R101" s="11" t="s">
        <v>373</v>
      </c>
    </row>
    <row r="102" spans="1:18" x14ac:dyDescent="0.25">
      <c r="A102" s="57" t="s">
        <v>511</v>
      </c>
      <c r="B102" s="58">
        <v>20</v>
      </c>
      <c r="C102" s="63">
        <v>41153</v>
      </c>
      <c r="D102" s="57" t="s">
        <v>505</v>
      </c>
      <c r="E102" s="11" t="s">
        <v>222</v>
      </c>
      <c r="F102" s="11" t="s">
        <v>260</v>
      </c>
      <c r="G102" s="7" t="s">
        <v>264</v>
      </c>
      <c r="H102" s="50">
        <f>SUM(I102:M102)</f>
        <v>13</v>
      </c>
      <c r="I102" s="56">
        <v>13</v>
      </c>
      <c r="J102" s="14"/>
      <c r="K102" s="14"/>
      <c r="L102" s="14"/>
      <c r="M102" s="14"/>
      <c r="N102" s="50">
        <v>8</v>
      </c>
      <c r="O102" s="59">
        <v>49</v>
      </c>
      <c r="P102" s="23">
        <v>17</v>
      </c>
      <c r="Q102" s="23">
        <v>4</v>
      </c>
      <c r="R102" s="11" t="s">
        <v>373</v>
      </c>
    </row>
    <row r="103" spans="1:18" x14ac:dyDescent="0.25">
      <c r="A103" s="57" t="s">
        <v>512</v>
      </c>
      <c r="B103" s="58">
        <v>21</v>
      </c>
      <c r="C103" s="63">
        <v>41153</v>
      </c>
      <c r="D103" s="57" t="s">
        <v>505</v>
      </c>
      <c r="E103" s="11" t="s">
        <v>222</v>
      </c>
      <c r="F103" s="11" t="s">
        <v>260</v>
      </c>
      <c r="G103" s="7" t="s">
        <v>264</v>
      </c>
      <c r="H103" s="50">
        <f>SUM(I103:M103)</f>
        <v>24</v>
      </c>
      <c r="I103" s="56">
        <v>24</v>
      </c>
      <c r="J103" s="14"/>
      <c r="K103" s="14"/>
      <c r="L103" s="14"/>
      <c r="M103" s="14"/>
      <c r="N103" s="50">
        <v>24</v>
      </c>
      <c r="O103" s="59">
        <v>43</v>
      </c>
      <c r="P103" s="23">
        <v>18</v>
      </c>
      <c r="Q103" s="23">
        <v>3.5</v>
      </c>
      <c r="R103" s="11" t="s">
        <v>373</v>
      </c>
    </row>
    <row r="104" spans="1:18" x14ac:dyDescent="0.25">
      <c r="A104" s="57" t="s">
        <v>513</v>
      </c>
      <c r="B104" s="23">
        <v>59</v>
      </c>
      <c r="C104" s="48">
        <v>41122</v>
      </c>
      <c r="D104" s="57" t="s">
        <v>514</v>
      </c>
      <c r="E104" s="11" t="s">
        <v>222</v>
      </c>
      <c r="F104" s="11" t="s">
        <v>515</v>
      </c>
      <c r="G104" s="7" t="s">
        <v>264</v>
      </c>
      <c r="H104" s="50">
        <f>SUM(I104:M104)</f>
        <v>43</v>
      </c>
      <c r="I104" s="56">
        <v>43</v>
      </c>
      <c r="J104" s="14"/>
      <c r="K104" s="14"/>
      <c r="L104" s="14"/>
      <c r="M104" s="14"/>
      <c r="N104" s="50">
        <v>43</v>
      </c>
      <c r="O104" s="58">
        <v>80</v>
      </c>
      <c r="P104" s="58">
        <v>35</v>
      </c>
      <c r="Q104" s="23">
        <v>4</v>
      </c>
      <c r="R104" s="11" t="s">
        <v>373</v>
      </c>
    </row>
    <row r="105" spans="1:18" x14ac:dyDescent="0.25">
      <c r="A105" s="68" t="s">
        <v>516</v>
      </c>
      <c r="B105" s="61">
        <v>102</v>
      </c>
      <c r="C105" s="48">
        <v>41122</v>
      </c>
      <c r="D105" s="69" t="s">
        <v>505</v>
      </c>
      <c r="E105" s="11" t="s">
        <v>222</v>
      </c>
      <c r="F105" s="11" t="s">
        <v>515</v>
      </c>
      <c r="G105" s="7" t="s">
        <v>264</v>
      </c>
      <c r="H105" s="50">
        <f>SUM(I105:M105)</f>
        <v>10</v>
      </c>
      <c r="I105" s="56">
        <v>10</v>
      </c>
      <c r="J105" s="14"/>
      <c r="K105" s="14"/>
      <c r="L105" s="14"/>
      <c r="M105" s="14"/>
      <c r="N105" s="50">
        <v>10</v>
      </c>
      <c r="O105" s="70">
        <v>62</v>
      </c>
      <c r="P105" s="70">
        <v>22</v>
      </c>
      <c r="Q105" s="70">
        <v>4.5</v>
      </c>
      <c r="R105" s="15" t="s">
        <v>373</v>
      </c>
    </row>
    <row r="106" spans="1:18" x14ac:dyDescent="0.25">
      <c r="A106" s="47" t="s">
        <v>517</v>
      </c>
      <c r="B106" s="23">
        <v>112</v>
      </c>
      <c r="C106" s="62">
        <v>41487</v>
      </c>
      <c r="D106" s="47" t="s">
        <v>518</v>
      </c>
      <c r="E106" s="11" t="s">
        <v>222</v>
      </c>
      <c r="F106" s="15" t="s">
        <v>260</v>
      </c>
      <c r="G106" s="7" t="s">
        <v>264</v>
      </c>
      <c r="H106" s="50">
        <f>SUM(I106:M106)</f>
        <v>40</v>
      </c>
      <c r="I106" s="56">
        <v>40</v>
      </c>
      <c r="J106" s="14"/>
      <c r="K106" s="14"/>
      <c r="L106" s="14"/>
      <c r="M106" s="14"/>
      <c r="N106" s="50">
        <v>40</v>
      </c>
      <c r="O106" s="23">
        <v>40</v>
      </c>
      <c r="P106" s="23">
        <v>15</v>
      </c>
      <c r="Q106" s="23">
        <v>2.5</v>
      </c>
      <c r="R106" s="11" t="s">
        <v>373</v>
      </c>
    </row>
    <row r="107" spans="1:18" x14ac:dyDescent="0.25">
      <c r="A107" s="47" t="s">
        <v>519</v>
      </c>
      <c r="B107" s="23">
        <v>114</v>
      </c>
      <c r="C107" s="62">
        <v>41487</v>
      </c>
      <c r="D107" s="47" t="s">
        <v>518</v>
      </c>
      <c r="E107" s="11" t="s">
        <v>222</v>
      </c>
      <c r="F107" s="15" t="s">
        <v>260</v>
      </c>
      <c r="G107" s="7" t="s">
        <v>264</v>
      </c>
      <c r="H107" s="50">
        <f>SUM(I107:M107)</f>
        <v>46</v>
      </c>
      <c r="I107" s="56">
        <v>46</v>
      </c>
      <c r="J107" s="14"/>
      <c r="K107" s="14"/>
      <c r="L107" s="14"/>
      <c r="M107" s="14"/>
      <c r="N107" s="50">
        <v>40</v>
      </c>
      <c r="O107" s="23">
        <v>45</v>
      </c>
      <c r="P107" s="23">
        <v>20</v>
      </c>
      <c r="Q107" s="23">
        <v>3</v>
      </c>
      <c r="R107" s="11" t="s">
        <v>373</v>
      </c>
    </row>
    <row r="108" spans="1:18" x14ac:dyDescent="0.25">
      <c r="A108" s="47" t="s">
        <v>520</v>
      </c>
      <c r="B108" s="23">
        <v>115</v>
      </c>
      <c r="C108" s="62">
        <v>41487</v>
      </c>
      <c r="D108" s="47" t="s">
        <v>518</v>
      </c>
      <c r="E108" s="11" t="s">
        <v>222</v>
      </c>
      <c r="F108" s="15" t="s">
        <v>260</v>
      </c>
      <c r="G108" s="7" t="s">
        <v>264</v>
      </c>
      <c r="H108" s="50">
        <f>SUM(I108:M108)</f>
        <v>24</v>
      </c>
      <c r="I108" s="56">
        <v>24</v>
      </c>
      <c r="J108" s="14"/>
      <c r="K108" s="14"/>
      <c r="L108" s="14"/>
      <c r="M108" s="14"/>
      <c r="N108" s="50">
        <v>24</v>
      </c>
      <c r="O108" s="23">
        <v>50</v>
      </c>
      <c r="P108" s="23">
        <v>18</v>
      </c>
      <c r="Q108" s="23">
        <v>3.5</v>
      </c>
      <c r="R108" s="11" t="s">
        <v>373</v>
      </c>
    </row>
    <row r="109" spans="1:18" x14ac:dyDescent="0.25">
      <c r="A109" s="47" t="s">
        <v>521</v>
      </c>
      <c r="B109" s="23">
        <v>116</v>
      </c>
      <c r="C109" s="62">
        <v>41487</v>
      </c>
      <c r="D109" s="47" t="s">
        <v>518</v>
      </c>
      <c r="E109" s="11" t="s">
        <v>222</v>
      </c>
      <c r="F109" s="15" t="s">
        <v>260</v>
      </c>
      <c r="G109" s="7" t="s">
        <v>264</v>
      </c>
      <c r="H109" s="50">
        <f>SUM(I109:M109)</f>
        <v>12</v>
      </c>
      <c r="I109" s="54">
        <v>12</v>
      </c>
      <c r="N109" s="50">
        <v>22</v>
      </c>
      <c r="O109" s="23">
        <v>42</v>
      </c>
      <c r="P109" s="23">
        <v>17</v>
      </c>
      <c r="Q109" s="23">
        <v>3</v>
      </c>
      <c r="R109" s="11" t="s">
        <v>373</v>
      </c>
    </row>
    <row r="110" spans="1:18" x14ac:dyDescent="0.25">
      <c r="A110" s="47" t="s">
        <v>522</v>
      </c>
      <c r="B110" s="23">
        <v>200</v>
      </c>
      <c r="C110" s="48">
        <v>41122</v>
      </c>
      <c r="D110" s="47" t="s">
        <v>523</v>
      </c>
      <c r="E110" s="34" t="s">
        <v>222</v>
      </c>
      <c r="F110" s="34" t="s">
        <v>260</v>
      </c>
      <c r="G110" s="7" t="s">
        <v>264</v>
      </c>
      <c r="H110" s="50">
        <f>SUM(I110:M110)</f>
        <v>8</v>
      </c>
      <c r="I110" s="56">
        <v>8</v>
      </c>
      <c r="J110" s="14"/>
      <c r="K110" s="14"/>
      <c r="L110" s="14"/>
      <c r="M110" s="14"/>
      <c r="N110" s="50">
        <v>8</v>
      </c>
      <c r="O110" s="23">
        <v>28</v>
      </c>
      <c r="P110" s="23">
        <v>18</v>
      </c>
      <c r="Q110" s="23">
        <v>3.5</v>
      </c>
      <c r="R110" s="11" t="s">
        <v>373</v>
      </c>
    </row>
    <row r="111" spans="1:18" x14ac:dyDescent="0.25">
      <c r="A111" s="47" t="s">
        <v>524</v>
      </c>
      <c r="B111" s="23">
        <v>705</v>
      </c>
      <c r="C111" s="48">
        <v>41426</v>
      </c>
      <c r="D111" s="47" t="s">
        <v>525</v>
      </c>
      <c r="E111" s="11" t="s">
        <v>222</v>
      </c>
      <c r="F111" s="11" t="s">
        <v>515</v>
      </c>
      <c r="G111" s="7" t="s">
        <v>264</v>
      </c>
      <c r="H111" s="50">
        <f>SUM(I111:M111)</f>
        <v>22</v>
      </c>
      <c r="I111" s="56">
        <v>22</v>
      </c>
      <c r="J111" s="14"/>
      <c r="K111" s="14"/>
      <c r="L111" s="14"/>
      <c r="M111" s="14"/>
      <c r="N111" s="50">
        <v>20</v>
      </c>
      <c r="O111" s="23">
        <v>70</v>
      </c>
      <c r="P111" s="23">
        <v>22</v>
      </c>
      <c r="Q111" s="23">
        <v>3</v>
      </c>
      <c r="R111" s="11" t="s">
        <v>373</v>
      </c>
    </row>
    <row r="112" spans="1:18" x14ac:dyDescent="0.25">
      <c r="A112" s="47" t="s">
        <v>526</v>
      </c>
      <c r="B112" s="23">
        <v>722</v>
      </c>
      <c r="C112" s="48">
        <v>41456</v>
      </c>
      <c r="D112" s="47" t="s">
        <v>527</v>
      </c>
      <c r="E112" s="11" t="s">
        <v>222</v>
      </c>
      <c r="F112" s="11" t="s">
        <v>515</v>
      </c>
      <c r="G112" s="7" t="s">
        <v>264</v>
      </c>
      <c r="H112" s="50">
        <f>SUM(I112:M112)</f>
        <v>25</v>
      </c>
      <c r="I112" s="56">
        <v>25</v>
      </c>
      <c r="J112" s="14"/>
      <c r="K112" s="14"/>
      <c r="L112" s="14"/>
      <c r="M112" s="14"/>
      <c r="N112" s="50">
        <v>25</v>
      </c>
      <c r="O112" s="23">
        <v>21</v>
      </c>
      <c r="P112" s="23">
        <v>19</v>
      </c>
      <c r="Q112" s="23">
        <v>2</v>
      </c>
      <c r="R112" s="11" t="s">
        <v>373</v>
      </c>
    </row>
    <row r="113" spans="1:18" x14ac:dyDescent="0.25">
      <c r="A113" s="47" t="s">
        <v>528</v>
      </c>
      <c r="B113" s="23">
        <v>761</v>
      </c>
      <c r="C113" s="48">
        <v>41548</v>
      </c>
      <c r="D113" s="47" t="s">
        <v>510</v>
      </c>
      <c r="E113" s="11" t="s">
        <v>222</v>
      </c>
      <c r="F113" s="11" t="s">
        <v>260</v>
      </c>
      <c r="G113" s="7" t="s">
        <v>264</v>
      </c>
      <c r="H113" s="50">
        <f>SUM(I113:M113)</f>
        <v>15</v>
      </c>
      <c r="I113" s="56">
        <v>15</v>
      </c>
      <c r="J113" s="14"/>
      <c r="K113" s="14"/>
      <c r="L113" s="14"/>
      <c r="M113" s="14"/>
      <c r="N113" s="50">
        <v>15</v>
      </c>
      <c r="O113" s="23">
        <v>35</v>
      </c>
      <c r="P113" s="23">
        <v>19</v>
      </c>
      <c r="Q113" s="23">
        <v>3</v>
      </c>
      <c r="R113" s="11" t="s">
        <v>373</v>
      </c>
    </row>
    <row r="114" spans="1:18" x14ac:dyDescent="0.25">
      <c r="A114" s="47" t="s">
        <v>529</v>
      </c>
      <c r="B114" s="23">
        <v>781</v>
      </c>
      <c r="C114" s="48">
        <v>41548</v>
      </c>
      <c r="D114" s="47" t="s">
        <v>518</v>
      </c>
      <c r="E114" s="11" t="s">
        <v>222</v>
      </c>
      <c r="F114" s="11" t="s">
        <v>260</v>
      </c>
      <c r="G114" s="7" t="s">
        <v>264</v>
      </c>
      <c r="H114" s="50">
        <f>SUM(I114:M114)</f>
        <v>10</v>
      </c>
      <c r="I114" s="56">
        <v>10</v>
      </c>
      <c r="J114" s="14"/>
      <c r="K114" s="14"/>
      <c r="L114" s="14"/>
      <c r="M114" s="14"/>
      <c r="N114" s="50">
        <v>10</v>
      </c>
      <c r="O114" s="23">
        <v>52</v>
      </c>
      <c r="P114" s="23">
        <v>17</v>
      </c>
      <c r="Q114" s="23">
        <v>4</v>
      </c>
      <c r="R114" s="11" t="s">
        <v>373</v>
      </c>
    </row>
    <row r="115" spans="1:18" x14ac:dyDescent="0.25">
      <c r="A115" s="47" t="s">
        <v>530</v>
      </c>
      <c r="B115" s="23">
        <v>611</v>
      </c>
      <c r="C115" s="48">
        <v>41365</v>
      </c>
      <c r="D115" s="47" t="s">
        <v>505</v>
      </c>
      <c r="E115" s="11" t="s">
        <v>222</v>
      </c>
      <c r="F115" s="11" t="s">
        <v>260</v>
      </c>
      <c r="G115" s="7" t="s">
        <v>264</v>
      </c>
      <c r="H115" s="50">
        <f>SUM(I115:M115)</f>
        <v>20</v>
      </c>
      <c r="I115" s="56">
        <v>20</v>
      </c>
      <c r="J115" s="14"/>
      <c r="K115" s="14"/>
      <c r="L115" s="14"/>
      <c r="M115" s="14"/>
      <c r="N115" s="50">
        <v>20</v>
      </c>
      <c r="O115" s="53">
        <v>31.830914183855359</v>
      </c>
      <c r="P115" s="23">
        <v>10</v>
      </c>
      <c r="Q115" s="23">
        <v>5</v>
      </c>
      <c r="R115" s="11" t="s">
        <v>397</v>
      </c>
    </row>
    <row r="116" spans="1:18" x14ac:dyDescent="0.25">
      <c r="A116" s="47" t="s">
        <v>531</v>
      </c>
      <c r="B116" s="23">
        <v>515</v>
      </c>
      <c r="C116" s="48">
        <v>41306</v>
      </c>
      <c r="D116" s="47" t="s">
        <v>532</v>
      </c>
      <c r="E116" s="11" t="s">
        <v>351</v>
      </c>
      <c r="F116" s="11" t="s">
        <v>354</v>
      </c>
      <c r="G116" s="18" t="s">
        <v>355</v>
      </c>
      <c r="H116" s="50">
        <f>SUM(I116:M116)</f>
        <v>25</v>
      </c>
      <c r="I116" s="56">
        <v>25</v>
      </c>
      <c r="J116" s="14"/>
      <c r="K116" s="14"/>
      <c r="L116" s="14"/>
      <c r="M116" s="14"/>
      <c r="N116" s="50">
        <v>25</v>
      </c>
      <c r="O116" s="23">
        <v>28</v>
      </c>
      <c r="P116" s="23">
        <v>30</v>
      </c>
      <c r="Q116" s="23">
        <v>3</v>
      </c>
      <c r="R116" s="11" t="s">
        <v>373</v>
      </c>
    </row>
    <row r="117" spans="1:18" x14ac:dyDescent="0.25">
      <c r="A117" s="47" t="s">
        <v>533</v>
      </c>
      <c r="B117" s="23">
        <v>523</v>
      </c>
      <c r="C117" s="48">
        <v>41306</v>
      </c>
      <c r="D117" s="47" t="s">
        <v>532</v>
      </c>
      <c r="E117" s="11" t="s">
        <v>351</v>
      </c>
      <c r="F117" s="11" t="s">
        <v>354</v>
      </c>
      <c r="G117" s="7" t="s">
        <v>355</v>
      </c>
      <c r="H117" s="50">
        <f>SUM(I117:M117)</f>
        <v>20</v>
      </c>
      <c r="I117" s="56">
        <v>20</v>
      </c>
      <c r="J117" s="14"/>
      <c r="K117" s="14"/>
      <c r="L117" s="14"/>
      <c r="M117" s="14"/>
      <c r="N117" s="50">
        <v>20</v>
      </c>
      <c r="O117" s="23">
        <v>26</v>
      </c>
      <c r="P117" s="23">
        <v>30</v>
      </c>
      <c r="Q117" s="23">
        <v>3</v>
      </c>
      <c r="R117" s="11" t="s">
        <v>373</v>
      </c>
    </row>
    <row r="118" spans="1:18" x14ac:dyDescent="0.25">
      <c r="A118" s="47" t="s">
        <v>534</v>
      </c>
      <c r="B118" s="23">
        <v>534</v>
      </c>
      <c r="C118" s="48">
        <v>41334</v>
      </c>
      <c r="D118" s="47" t="s">
        <v>532</v>
      </c>
      <c r="E118" s="11" t="s">
        <v>351</v>
      </c>
      <c r="F118" s="11" t="s">
        <v>354</v>
      </c>
      <c r="G118" s="7" t="s">
        <v>355</v>
      </c>
      <c r="H118" s="50">
        <f>SUM(I118:M118)</f>
        <v>15</v>
      </c>
      <c r="I118" s="56">
        <v>15</v>
      </c>
      <c r="J118" s="14"/>
      <c r="K118" s="14"/>
      <c r="L118" s="14"/>
      <c r="M118" s="14"/>
      <c r="N118" s="50">
        <v>15</v>
      </c>
      <c r="O118" s="23">
        <v>28</v>
      </c>
      <c r="P118" s="23">
        <v>19</v>
      </c>
      <c r="Q118" s="23">
        <v>3</v>
      </c>
      <c r="R118" s="11" t="s">
        <v>373</v>
      </c>
    </row>
    <row r="119" spans="1:18" x14ac:dyDescent="0.25">
      <c r="A119" s="47" t="s">
        <v>535</v>
      </c>
      <c r="B119" s="23">
        <v>536</v>
      </c>
      <c r="C119" s="48">
        <v>41334</v>
      </c>
      <c r="D119" s="47" t="s">
        <v>532</v>
      </c>
      <c r="E119" s="11" t="s">
        <v>351</v>
      </c>
      <c r="F119" s="11" t="s">
        <v>354</v>
      </c>
      <c r="G119" s="7" t="s">
        <v>355</v>
      </c>
      <c r="H119" s="50">
        <f>SUM(I119:M119)</f>
        <v>5</v>
      </c>
      <c r="I119" s="56">
        <v>5</v>
      </c>
      <c r="J119" s="14"/>
      <c r="K119" s="14"/>
      <c r="L119" s="14"/>
      <c r="M119" s="14"/>
      <c r="N119" s="50">
        <v>5</v>
      </c>
      <c r="O119" s="23">
        <v>30</v>
      </c>
      <c r="P119" s="23">
        <v>30</v>
      </c>
      <c r="Q119" s="23">
        <v>3</v>
      </c>
      <c r="R119" s="11" t="s">
        <v>373</v>
      </c>
    </row>
    <row r="120" spans="1:18" x14ac:dyDescent="0.25">
      <c r="A120" s="47" t="s">
        <v>536</v>
      </c>
      <c r="B120" s="23">
        <v>541</v>
      </c>
      <c r="C120" s="48">
        <v>41334</v>
      </c>
      <c r="D120" s="47" t="s">
        <v>532</v>
      </c>
      <c r="E120" s="11" t="s">
        <v>351</v>
      </c>
      <c r="F120" s="11" t="s">
        <v>354</v>
      </c>
      <c r="G120" s="7" t="s">
        <v>355</v>
      </c>
      <c r="H120" s="50">
        <f>SUM(I120:M120)</f>
        <v>25</v>
      </c>
      <c r="I120" s="56">
        <v>10</v>
      </c>
      <c r="J120" s="14">
        <v>15</v>
      </c>
      <c r="K120" s="14"/>
      <c r="L120" s="14"/>
      <c r="M120" s="14"/>
      <c r="N120" s="50">
        <v>12.5</v>
      </c>
      <c r="O120" s="23">
        <v>29</v>
      </c>
      <c r="P120" s="23">
        <v>38</v>
      </c>
      <c r="Q120" s="23">
        <v>3</v>
      </c>
      <c r="R120" s="11" t="s">
        <v>373</v>
      </c>
    </row>
    <row r="121" spans="1:18" x14ac:dyDescent="0.25">
      <c r="A121" s="47" t="s">
        <v>537</v>
      </c>
      <c r="B121" s="23">
        <v>543</v>
      </c>
      <c r="C121" s="48">
        <v>41334</v>
      </c>
      <c r="D121" s="47" t="s">
        <v>532</v>
      </c>
      <c r="E121" s="11" t="s">
        <v>351</v>
      </c>
      <c r="F121" s="11" t="s">
        <v>354</v>
      </c>
      <c r="G121" s="7" t="s">
        <v>355</v>
      </c>
      <c r="H121" s="50">
        <f>SUM(I121:M121)</f>
        <v>30</v>
      </c>
      <c r="I121" s="56">
        <v>20</v>
      </c>
      <c r="J121" s="14">
        <v>10</v>
      </c>
      <c r="K121" s="14"/>
      <c r="L121" s="14"/>
      <c r="M121" s="14"/>
      <c r="N121" s="50">
        <v>15</v>
      </c>
      <c r="O121" s="23">
        <v>28</v>
      </c>
      <c r="P121" s="23">
        <v>20</v>
      </c>
      <c r="Q121" s="23">
        <v>3</v>
      </c>
      <c r="R121" s="11" t="s">
        <v>373</v>
      </c>
    </row>
    <row r="122" spans="1:18" x14ac:dyDescent="0.25">
      <c r="A122" s="47" t="s">
        <v>538</v>
      </c>
      <c r="B122" s="23">
        <v>544</v>
      </c>
      <c r="C122" s="48">
        <v>41334</v>
      </c>
      <c r="D122" s="47" t="s">
        <v>532</v>
      </c>
      <c r="E122" s="11" t="s">
        <v>351</v>
      </c>
      <c r="F122" s="11" t="s">
        <v>354</v>
      </c>
      <c r="G122" s="7" t="s">
        <v>355</v>
      </c>
      <c r="H122" s="50">
        <f>SUM(I122:M122)</f>
        <v>25</v>
      </c>
      <c r="I122" s="56">
        <v>15</v>
      </c>
      <c r="J122" s="14">
        <v>10</v>
      </c>
      <c r="K122" s="14"/>
      <c r="L122" s="14"/>
      <c r="M122" s="14"/>
      <c r="N122" s="50">
        <v>12.5</v>
      </c>
      <c r="O122" s="23">
        <v>29</v>
      </c>
      <c r="P122" s="23">
        <v>30</v>
      </c>
      <c r="Q122" s="23">
        <v>3</v>
      </c>
      <c r="R122" s="11" t="s">
        <v>373</v>
      </c>
    </row>
    <row r="123" spans="1:18" x14ac:dyDescent="0.25">
      <c r="A123" s="47" t="s">
        <v>539</v>
      </c>
      <c r="B123" s="23">
        <v>550</v>
      </c>
      <c r="C123" s="48">
        <v>41365</v>
      </c>
      <c r="D123" s="47" t="s">
        <v>532</v>
      </c>
      <c r="E123" s="11" t="s">
        <v>351</v>
      </c>
      <c r="F123" s="11" t="s">
        <v>354</v>
      </c>
      <c r="G123" s="7" t="s">
        <v>355</v>
      </c>
      <c r="H123" s="50">
        <f>SUM(I123:M123)</f>
        <v>25</v>
      </c>
      <c r="I123" s="56">
        <v>10</v>
      </c>
      <c r="J123" s="14">
        <v>15</v>
      </c>
      <c r="K123" s="14"/>
      <c r="L123" s="14"/>
      <c r="M123" s="14"/>
      <c r="N123" s="50">
        <v>12.5</v>
      </c>
      <c r="O123" s="23">
        <v>30</v>
      </c>
      <c r="P123" s="23">
        <v>23</v>
      </c>
      <c r="Q123" s="23">
        <v>3</v>
      </c>
      <c r="R123" s="11" t="s">
        <v>373</v>
      </c>
    </row>
    <row r="124" spans="1:18" x14ac:dyDescent="0.25">
      <c r="A124" s="47" t="s">
        <v>540</v>
      </c>
      <c r="B124" s="23">
        <v>553</v>
      </c>
      <c r="C124" s="48">
        <v>41365</v>
      </c>
      <c r="D124" s="47" t="s">
        <v>532</v>
      </c>
      <c r="E124" s="11" t="s">
        <v>351</v>
      </c>
      <c r="F124" s="11" t="s">
        <v>354</v>
      </c>
      <c r="G124" s="7" t="s">
        <v>355</v>
      </c>
      <c r="H124" s="50">
        <f>SUM(I124:M124)</f>
        <v>25</v>
      </c>
      <c r="I124" s="56">
        <v>25</v>
      </c>
      <c r="J124" s="14"/>
      <c r="K124" s="14"/>
      <c r="L124" s="14"/>
      <c r="M124" s="14"/>
      <c r="N124" s="50">
        <v>25</v>
      </c>
      <c r="O124" s="23">
        <v>29</v>
      </c>
      <c r="P124" s="23">
        <v>27</v>
      </c>
      <c r="Q124" s="23">
        <v>3</v>
      </c>
      <c r="R124" s="11" t="s">
        <v>373</v>
      </c>
    </row>
    <row r="125" spans="1:18" x14ac:dyDescent="0.25">
      <c r="A125" s="47" t="s">
        <v>541</v>
      </c>
      <c r="B125" s="23">
        <v>554</v>
      </c>
      <c r="C125" s="48">
        <v>41365</v>
      </c>
      <c r="D125" s="47" t="s">
        <v>532</v>
      </c>
      <c r="E125" s="11" t="s">
        <v>351</v>
      </c>
      <c r="F125" s="11" t="s">
        <v>354</v>
      </c>
      <c r="G125" s="7" t="s">
        <v>355</v>
      </c>
      <c r="H125" s="50">
        <f>SUM(I125:M125)</f>
        <v>30</v>
      </c>
      <c r="I125" s="56">
        <v>30</v>
      </c>
      <c r="J125" s="14"/>
      <c r="K125" s="14"/>
      <c r="L125" s="14"/>
      <c r="M125" s="14"/>
      <c r="N125" s="50">
        <v>30</v>
      </c>
      <c r="O125" s="23">
        <v>27</v>
      </c>
      <c r="P125" s="23">
        <v>25</v>
      </c>
      <c r="Q125" s="23">
        <v>3</v>
      </c>
      <c r="R125" s="11" t="s">
        <v>373</v>
      </c>
    </row>
    <row r="126" spans="1:18" x14ac:dyDescent="0.25">
      <c r="A126" s="47" t="s">
        <v>542</v>
      </c>
      <c r="B126" s="23">
        <v>558</v>
      </c>
      <c r="C126" s="48">
        <v>41395</v>
      </c>
      <c r="D126" s="47" t="s">
        <v>532</v>
      </c>
      <c r="E126" s="11" t="s">
        <v>351</v>
      </c>
      <c r="F126" s="11" t="s">
        <v>354</v>
      </c>
      <c r="G126" s="7" t="s">
        <v>355</v>
      </c>
      <c r="H126" s="50">
        <f>SUM(I126:M126)</f>
        <v>15</v>
      </c>
      <c r="I126" s="56">
        <v>15</v>
      </c>
      <c r="J126" s="14"/>
      <c r="K126" s="14"/>
      <c r="L126" s="14"/>
      <c r="M126" s="14"/>
      <c r="N126" s="50">
        <v>15</v>
      </c>
      <c r="O126" s="23">
        <v>30</v>
      </c>
      <c r="P126" s="23">
        <v>26</v>
      </c>
      <c r="Q126" s="23">
        <v>3</v>
      </c>
      <c r="R126" s="11" t="s">
        <v>373</v>
      </c>
    </row>
    <row r="127" spans="1:18" x14ac:dyDescent="0.25">
      <c r="A127" s="47" t="s">
        <v>543</v>
      </c>
      <c r="B127" s="23">
        <v>559</v>
      </c>
      <c r="C127" s="48">
        <v>41395</v>
      </c>
      <c r="D127" s="47" t="s">
        <v>532</v>
      </c>
      <c r="E127" s="11" t="s">
        <v>351</v>
      </c>
      <c r="F127" s="11" t="s">
        <v>354</v>
      </c>
      <c r="G127" s="7" t="s">
        <v>355</v>
      </c>
      <c r="H127" s="50">
        <f>SUM(I127:M127)</f>
        <v>12</v>
      </c>
      <c r="I127" s="56">
        <v>5</v>
      </c>
      <c r="J127" s="14">
        <v>7</v>
      </c>
      <c r="K127" s="14"/>
      <c r="L127" s="14"/>
      <c r="M127" s="14"/>
      <c r="N127" s="50">
        <v>5</v>
      </c>
      <c r="O127" s="23">
        <v>26</v>
      </c>
      <c r="P127" s="23">
        <v>18</v>
      </c>
      <c r="Q127" s="23">
        <v>3</v>
      </c>
      <c r="R127" s="11" t="s">
        <v>373</v>
      </c>
    </row>
    <row r="128" spans="1:18" x14ac:dyDescent="0.25">
      <c r="A128" s="47" t="s">
        <v>544</v>
      </c>
      <c r="B128" s="23">
        <v>560</v>
      </c>
      <c r="C128" s="48">
        <v>41395</v>
      </c>
      <c r="D128" s="47" t="s">
        <v>532</v>
      </c>
      <c r="E128" s="11" t="s">
        <v>351</v>
      </c>
      <c r="F128" s="11" t="s">
        <v>354</v>
      </c>
      <c r="G128" s="7" t="s">
        <v>355</v>
      </c>
      <c r="H128" s="50">
        <f>SUM(I128:M128)</f>
        <v>10</v>
      </c>
      <c r="I128" s="56">
        <v>10</v>
      </c>
      <c r="J128" s="14"/>
      <c r="K128" s="14"/>
      <c r="L128" s="14"/>
      <c r="M128" s="14"/>
      <c r="N128" s="50">
        <v>10</v>
      </c>
      <c r="O128" s="23">
        <v>34</v>
      </c>
      <c r="P128" s="23">
        <v>22</v>
      </c>
      <c r="Q128" s="23">
        <v>3</v>
      </c>
      <c r="R128" s="11" t="s">
        <v>373</v>
      </c>
    </row>
    <row r="129" spans="1:18" x14ac:dyDescent="0.25">
      <c r="A129" s="47" t="s">
        <v>545</v>
      </c>
      <c r="B129" s="23">
        <v>561</v>
      </c>
      <c r="C129" s="48">
        <v>41395</v>
      </c>
      <c r="D129" s="47" t="s">
        <v>532</v>
      </c>
      <c r="E129" s="11" t="s">
        <v>351</v>
      </c>
      <c r="F129" s="11" t="s">
        <v>354</v>
      </c>
      <c r="G129" s="7" t="s">
        <v>355</v>
      </c>
      <c r="H129" s="50">
        <f>SUM(I129:M129)</f>
        <v>15</v>
      </c>
      <c r="I129" s="56">
        <v>15</v>
      </c>
      <c r="J129" s="14"/>
      <c r="K129" s="14"/>
      <c r="L129" s="14"/>
      <c r="M129" s="14"/>
      <c r="N129" s="50">
        <v>15</v>
      </c>
      <c r="O129" s="23">
        <v>33</v>
      </c>
      <c r="P129" s="23">
        <v>20</v>
      </c>
      <c r="Q129" s="23">
        <v>3</v>
      </c>
      <c r="R129" s="11" t="s">
        <v>373</v>
      </c>
    </row>
    <row r="130" spans="1:18" x14ac:dyDescent="0.25">
      <c r="A130" s="47" t="s">
        <v>546</v>
      </c>
      <c r="B130" s="23">
        <v>562</v>
      </c>
      <c r="C130" s="48">
        <v>41395</v>
      </c>
      <c r="D130" s="47" t="s">
        <v>532</v>
      </c>
      <c r="E130" s="11" t="s">
        <v>351</v>
      </c>
      <c r="F130" s="11" t="s">
        <v>354</v>
      </c>
      <c r="G130" s="7" t="s">
        <v>355</v>
      </c>
      <c r="H130" s="50">
        <f>SUM(I130:M130)</f>
        <v>25</v>
      </c>
      <c r="I130" s="56">
        <v>25</v>
      </c>
      <c r="J130" s="14"/>
      <c r="K130" s="14"/>
      <c r="L130" s="14"/>
      <c r="M130" s="14"/>
      <c r="N130" s="50">
        <v>25</v>
      </c>
      <c r="O130" s="23">
        <v>30</v>
      </c>
      <c r="P130" s="23">
        <v>27</v>
      </c>
      <c r="Q130" s="23">
        <v>4</v>
      </c>
      <c r="R130" s="11" t="s">
        <v>373</v>
      </c>
    </row>
    <row r="131" spans="1:18" x14ac:dyDescent="0.25">
      <c r="A131" s="47" t="s">
        <v>547</v>
      </c>
      <c r="B131" s="23">
        <v>563</v>
      </c>
      <c r="C131" s="48">
        <v>41395</v>
      </c>
      <c r="D131" s="47" t="s">
        <v>532</v>
      </c>
      <c r="E131" s="11" t="s">
        <v>351</v>
      </c>
      <c r="F131" s="11" t="s">
        <v>354</v>
      </c>
      <c r="G131" s="7" t="s">
        <v>355</v>
      </c>
      <c r="H131" s="50">
        <f>SUM(I131:M131)</f>
        <v>40</v>
      </c>
      <c r="I131" s="56">
        <v>40</v>
      </c>
      <c r="J131" s="14"/>
      <c r="K131" s="14"/>
      <c r="L131" s="14"/>
      <c r="M131" s="14"/>
      <c r="N131" s="50">
        <v>40</v>
      </c>
      <c r="O131" s="23">
        <v>28</v>
      </c>
      <c r="P131" s="23">
        <v>15</v>
      </c>
      <c r="Q131" s="23">
        <v>3</v>
      </c>
      <c r="R131" s="11" t="s">
        <v>373</v>
      </c>
    </row>
    <row r="132" spans="1:18" x14ac:dyDescent="0.25">
      <c r="A132" s="47" t="s">
        <v>548</v>
      </c>
      <c r="B132" s="23">
        <v>564</v>
      </c>
      <c r="C132" s="48">
        <v>41395</v>
      </c>
      <c r="D132" s="47" t="s">
        <v>532</v>
      </c>
      <c r="E132" s="11" t="s">
        <v>351</v>
      </c>
      <c r="F132" s="11" t="s">
        <v>354</v>
      </c>
      <c r="G132" s="7" t="s">
        <v>355</v>
      </c>
      <c r="H132" s="50">
        <f>SUM(I132:M132)</f>
        <v>35</v>
      </c>
      <c r="I132" s="56">
        <v>35</v>
      </c>
      <c r="J132" s="14"/>
      <c r="K132" s="14"/>
      <c r="L132" s="14"/>
      <c r="M132" s="14"/>
      <c r="N132" s="50">
        <v>35</v>
      </c>
      <c r="O132" s="23">
        <v>30</v>
      </c>
      <c r="P132" s="23">
        <v>23</v>
      </c>
      <c r="Q132" s="23">
        <v>3</v>
      </c>
      <c r="R132" s="11" t="s">
        <v>373</v>
      </c>
    </row>
    <row r="133" spans="1:18" x14ac:dyDescent="0.25">
      <c r="A133" s="47" t="s">
        <v>549</v>
      </c>
      <c r="B133" s="23">
        <v>565</v>
      </c>
      <c r="C133" s="48">
        <v>41395</v>
      </c>
      <c r="D133" s="47" t="s">
        <v>532</v>
      </c>
      <c r="E133" s="11" t="s">
        <v>351</v>
      </c>
      <c r="F133" s="11" t="s">
        <v>354</v>
      </c>
      <c r="G133" s="7" t="s">
        <v>355</v>
      </c>
      <c r="H133" s="50">
        <f>SUM(I133:M133)</f>
        <v>25</v>
      </c>
      <c r="I133" s="56">
        <v>25</v>
      </c>
      <c r="J133" s="14"/>
      <c r="K133" s="14"/>
      <c r="L133" s="14"/>
      <c r="M133" s="14"/>
      <c r="N133" s="50">
        <v>25</v>
      </c>
      <c r="O133" s="23">
        <v>29</v>
      </c>
      <c r="P133" s="23">
        <v>30</v>
      </c>
      <c r="Q133" s="23">
        <v>4</v>
      </c>
      <c r="R133" s="11" t="s">
        <v>373</v>
      </c>
    </row>
    <row r="134" spans="1:18" x14ac:dyDescent="0.25">
      <c r="A134" s="47" t="s">
        <v>550</v>
      </c>
      <c r="B134" s="23">
        <v>566</v>
      </c>
      <c r="C134" s="48">
        <v>41395</v>
      </c>
      <c r="D134" s="47" t="s">
        <v>532</v>
      </c>
      <c r="E134" s="11" t="s">
        <v>351</v>
      </c>
      <c r="F134" s="11" t="s">
        <v>354</v>
      </c>
      <c r="G134" s="7" t="s">
        <v>355</v>
      </c>
      <c r="H134" s="50">
        <f>SUM(I134:M134)</f>
        <v>5</v>
      </c>
      <c r="I134" s="56">
        <v>5</v>
      </c>
      <c r="J134" s="14"/>
      <c r="K134" s="14"/>
      <c r="L134" s="14"/>
      <c r="M134" s="14"/>
      <c r="N134" s="50">
        <v>5</v>
      </c>
      <c r="O134" s="23">
        <v>28</v>
      </c>
      <c r="P134" s="23">
        <v>34</v>
      </c>
      <c r="Q134" s="23">
        <v>4</v>
      </c>
      <c r="R134" s="11" t="s">
        <v>373</v>
      </c>
    </row>
    <row r="135" spans="1:18" x14ac:dyDescent="0.25">
      <c r="A135" s="47" t="s">
        <v>551</v>
      </c>
      <c r="B135" s="23">
        <v>567</v>
      </c>
      <c r="C135" s="48">
        <v>41395</v>
      </c>
      <c r="D135" s="47" t="s">
        <v>532</v>
      </c>
      <c r="E135" s="11" t="s">
        <v>351</v>
      </c>
      <c r="F135" s="11" t="s">
        <v>354</v>
      </c>
      <c r="G135" s="7" t="s">
        <v>355</v>
      </c>
      <c r="H135" s="50">
        <f>SUM(I135:M135)</f>
        <v>10</v>
      </c>
      <c r="I135" s="56">
        <v>10</v>
      </c>
      <c r="J135" s="14"/>
      <c r="K135" s="14"/>
      <c r="L135" s="14"/>
      <c r="M135" s="14"/>
      <c r="N135" s="50">
        <v>10</v>
      </c>
      <c r="O135" s="23">
        <v>29</v>
      </c>
      <c r="P135" s="23">
        <v>22</v>
      </c>
      <c r="Q135" s="23">
        <v>3</v>
      </c>
      <c r="R135" s="11" t="s">
        <v>373</v>
      </c>
    </row>
    <row r="136" spans="1:18" x14ac:dyDescent="0.25">
      <c r="A136" s="47" t="s">
        <v>552</v>
      </c>
      <c r="B136" s="23">
        <v>569</v>
      </c>
      <c r="C136" s="48">
        <v>41395</v>
      </c>
      <c r="D136" s="47" t="s">
        <v>532</v>
      </c>
      <c r="E136" s="11" t="s">
        <v>351</v>
      </c>
      <c r="F136" s="11" t="s">
        <v>354</v>
      </c>
      <c r="G136" s="7" t="s">
        <v>355</v>
      </c>
      <c r="H136" s="50">
        <f>SUM(I136:M136)</f>
        <v>10</v>
      </c>
      <c r="I136" s="56">
        <v>10</v>
      </c>
      <c r="J136" s="14"/>
      <c r="K136" s="14"/>
      <c r="L136" s="14"/>
      <c r="M136" s="14"/>
      <c r="N136" s="50">
        <v>10</v>
      </c>
      <c r="O136" s="23">
        <v>28</v>
      </c>
      <c r="P136" s="23">
        <v>27</v>
      </c>
      <c r="Q136" s="23">
        <v>3</v>
      </c>
      <c r="R136" s="11" t="s">
        <v>373</v>
      </c>
    </row>
    <row r="137" spans="1:18" x14ac:dyDescent="0.25">
      <c r="A137" s="47" t="s">
        <v>553</v>
      </c>
      <c r="B137" s="23">
        <v>570</v>
      </c>
      <c r="C137" s="48">
        <v>41395</v>
      </c>
      <c r="D137" s="47" t="s">
        <v>532</v>
      </c>
      <c r="E137" s="11" t="s">
        <v>351</v>
      </c>
      <c r="F137" s="11" t="s">
        <v>354</v>
      </c>
      <c r="G137" s="7" t="s">
        <v>355</v>
      </c>
      <c r="H137" s="50">
        <f>SUM(I137:M137)</f>
        <v>10</v>
      </c>
      <c r="I137" s="56">
        <v>10</v>
      </c>
      <c r="J137" s="14"/>
      <c r="K137" s="14"/>
      <c r="L137" s="14"/>
      <c r="M137" s="14"/>
      <c r="N137" s="50">
        <v>10</v>
      </c>
      <c r="O137" s="23">
        <v>32</v>
      </c>
      <c r="P137" s="23">
        <v>26</v>
      </c>
      <c r="Q137" s="23">
        <v>3</v>
      </c>
      <c r="R137" s="11" t="s">
        <v>373</v>
      </c>
    </row>
    <row r="138" spans="1:18" x14ac:dyDescent="0.25">
      <c r="A138" s="47" t="s">
        <v>554</v>
      </c>
      <c r="B138" s="23">
        <v>571</v>
      </c>
      <c r="C138" s="48">
        <v>41395</v>
      </c>
      <c r="D138" s="47" t="s">
        <v>532</v>
      </c>
      <c r="E138" s="11" t="s">
        <v>351</v>
      </c>
      <c r="F138" s="11" t="s">
        <v>354</v>
      </c>
      <c r="G138" s="7" t="s">
        <v>355</v>
      </c>
      <c r="H138" s="50">
        <f>SUM(I138:M138)</f>
        <v>15</v>
      </c>
      <c r="I138" s="56">
        <v>15</v>
      </c>
      <c r="J138" s="14"/>
      <c r="K138" s="14"/>
      <c r="L138" s="14"/>
      <c r="M138" s="14"/>
      <c r="N138" s="50">
        <v>15</v>
      </c>
      <c r="O138" s="23">
        <v>31</v>
      </c>
      <c r="P138" s="23">
        <v>25</v>
      </c>
      <c r="Q138" s="23">
        <v>3</v>
      </c>
      <c r="R138" s="11" t="s">
        <v>373</v>
      </c>
    </row>
    <row r="139" spans="1:18" x14ac:dyDescent="0.25">
      <c r="A139" s="47" t="s">
        <v>555</v>
      </c>
      <c r="B139" s="23">
        <v>573</v>
      </c>
      <c r="C139" s="48">
        <v>41395</v>
      </c>
      <c r="D139" s="47" t="s">
        <v>532</v>
      </c>
      <c r="E139" s="11" t="s">
        <v>351</v>
      </c>
      <c r="F139" s="11" t="s">
        <v>354</v>
      </c>
      <c r="G139" s="7" t="s">
        <v>355</v>
      </c>
      <c r="H139" s="50">
        <f>SUM(I139:M139)</f>
        <v>25</v>
      </c>
      <c r="I139" s="56">
        <v>25</v>
      </c>
      <c r="J139" s="14"/>
      <c r="K139" s="14"/>
      <c r="L139" s="14"/>
      <c r="M139" s="14"/>
      <c r="N139" s="50">
        <v>25</v>
      </c>
      <c r="O139" s="23">
        <v>31</v>
      </c>
      <c r="P139" s="23">
        <v>20</v>
      </c>
      <c r="Q139" s="23">
        <v>3</v>
      </c>
      <c r="R139" s="11" t="s">
        <v>373</v>
      </c>
    </row>
    <row r="140" spans="1:18" x14ac:dyDescent="0.25">
      <c r="A140" s="47" t="s">
        <v>556</v>
      </c>
      <c r="B140" s="23">
        <v>577</v>
      </c>
      <c r="C140" s="48">
        <v>41426</v>
      </c>
      <c r="D140" s="47" t="s">
        <v>532</v>
      </c>
      <c r="E140" s="11" t="s">
        <v>351</v>
      </c>
      <c r="F140" s="11" t="s">
        <v>354</v>
      </c>
      <c r="G140" s="7" t="s">
        <v>355</v>
      </c>
      <c r="H140" s="50">
        <f>SUM(I140:M140)</f>
        <v>20</v>
      </c>
      <c r="I140" s="56">
        <v>20</v>
      </c>
      <c r="J140" s="14"/>
      <c r="K140" s="14"/>
      <c r="L140" s="14"/>
      <c r="M140" s="14"/>
      <c r="N140" s="50">
        <v>20</v>
      </c>
      <c r="O140" s="23">
        <v>30</v>
      </c>
      <c r="P140" s="23">
        <v>17</v>
      </c>
      <c r="Q140" s="23">
        <v>3</v>
      </c>
      <c r="R140" s="11" t="s">
        <v>373</v>
      </c>
    </row>
    <row r="141" spans="1:18" x14ac:dyDescent="0.25">
      <c r="A141" s="47" t="s">
        <v>557</v>
      </c>
      <c r="B141" s="23">
        <v>578</v>
      </c>
      <c r="C141" s="48">
        <v>41426</v>
      </c>
      <c r="D141" s="47" t="s">
        <v>532</v>
      </c>
      <c r="E141" s="11" t="s">
        <v>351</v>
      </c>
      <c r="F141" s="11" t="s">
        <v>354</v>
      </c>
      <c r="G141" s="7" t="s">
        <v>355</v>
      </c>
      <c r="H141" s="50">
        <f>SUM(I141:M141)</f>
        <v>30</v>
      </c>
      <c r="I141" s="56">
        <v>30</v>
      </c>
      <c r="J141" s="14"/>
      <c r="K141" s="14"/>
      <c r="L141" s="14"/>
      <c r="M141" s="14"/>
      <c r="N141" s="50">
        <v>30</v>
      </c>
      <c r="O141" s="23">
        <v>81</v>
      </c>
      <c r="P141" s="23">
        <v>20</v>
      </c>
      <c r="Q141" s="23">
        <v>3</v>
      </c>
      <c r="R141" s="11" t="s">
        <v>373</v>
      </c>
    </row>
    <row r="142" spans="1:18" x14ac:dyDescent="0.25">
      <c r="A142" s="47" t="s">
        <v>558</v>
      </c>
      <c r="B142" s="23">
        <v>579</v>
      </c>
      <c r="C142" s="48">
        <v>41426</v>
      </c>
      <c r="D142" s="47" t="s">
        <v>532</v>
      </c>
      <c r="E142" s="11" t="s">
        <v>351</v>
      </c>
      <c r="F142" s="11" t="s">
        <v>354</v>
      </c>
      <c r="G142" s="7" t="s">
        <v>355</v>
      </c>
      <c r="H142" s="50">
        <f>SUM(I142:M142)</f>
        <v>35</v>
      </c>
      <c r="I142" s="56">
        <v>35</v>
      </c>
      <c r="J142" s="14"/>
      <c r="K142" s="14"/>
      <c r="L142" s="14"/>
      <c r="M142" s="14"/>
      <c r="N142" s="50">
        <v>35</v>
      </c>
      <c r="O142" s="23">
        <v>79</v>
      </c>
      <c r="P142" s="23">
        <v>16</v>
      </c>
      <c r="Q142" s="71">
        <v>3</v>
      </c>
      <c r="R142" s="11" t="s">
        <v>373</v>
      </c>
    </row>
    <row r="143" spans="1:18" x14ac:dyDescent="0.25">
      <c r="A143" s="47" t="s">
        <v>559</v>
      </c>
      <c r="B143" s="23">
        <v>585</v>
      </c>
      <c r="C143" s="48">
        <v>41426</v>
      </c>
      <c r="D143" s="47" t="s">
        <v>532</v>
      </c>
      <c r="E143" s="11" t="s">
        <v>351</v>
      </c>
      <c r="F143" s="11" t="s">
        <v>354</v>
      </c>
      <c r="G143" s="7" t="s">
        <v>355</v>
      </c>
      <c r="H143" s="50">
        <f>SUM(I143:M143)</f>
        <v>45</v>
      </c>
      <c r="I143" s="56">
        <v>45</v>
      </c>
      <c r="J143" s="14"/>
      <c r="K143" s="14"/>
      <c r="L143" s="14"/>
      <c r="M143" s="14"/>
      <c r="N143" s="50">
        <v>45</v>
      </c>
      <c r="O143" s="23">
        <v>31</v>
      </c>
      <c r="P143" s="23">
        <v>25</v>
      </c>
      <c r="Q143" s="23">
        <v>3</v>
      </c>
      <c r="R143" s="11" t="s">
        <v>373</v>
      </c>
    </row>
    <row r="144" spans="1:18" x14ac:dyDescent="0.25">
      <c r="A144" s="47" t="s">
        <v>560</v>
      </c>
      <c r="B144" s="23">
        <v>586</v>
      </c>
      <c r="C144" s="48">
        <v>41426</v>
      </c>
      <c r="D144" s="47" t="s">
        <v>532</v>
      </c>
      <c r="E144" s="11" t="s">
        <v>351</v>
      </c>
      <c r="F144" s="11" t="s">
        <v>354</v>
      </c>
      <c r="G144" s="7" t="s">
        <v>355</v>
      </c>
      <c r="H144" s="50">
        <f>SUM(I144:M144)</f>
        <v>27</v>
      </c>
      <c r="I144" s="56">
        <v>27</v>
      </c>
      <c r="J144" s="14"/>
      <c r="K144" s="14"/>
      <c r="L144" s="14"/>
      <c r="M144" s="14"/>
      <c r="N144" s="50">
        <v>27</v>
      </c>
      <c r="O144" s="23">
        <v>95</v>
      </c>
      <c r="P144" s="23">
        <v>28</v>
      </c>
      <c r="Q144" s="23">
        <v>3</v>
      </c>
      <c r="R144" s="11" t="s">
        <v>373</v>
      </c>
    </row>
    <row r="145" spans="1:18" x14ac:dyDescent="0.25">
      <c r="A145" s="47" t="s">
        <v>561</v>
      </c>
      <c r="B145" s="23">
        <v>587</v>
      </c>
      <c r="C145" s="48">
        <v>41426</v>
      </c>
      <c r="D145" s="47" t="s">
        <v>532</v>
      </c>
      <c r="E145" s="11" t="s">
        <v>351</v>
      </c>
      <c r="F145" s="11" t="s">
        <v>354</v>
      </c>
      <c r="G145" s="7" t="s">
        <v>355</v>
      </c>
      <c r="H145" s="50">
        <f>SUM(I145:M145)</f>
        <v>30</v>
      </c>
      <c r="I145" s="56">
        <v>30</v>
      </c>
      <c r="J145" s="14"/>
      <c r="K145" s="14"/>
      <c r="L145" s="14"/>
      <c r="M145" s="14"/>
      <c r="N145" s="50">
        <v>30</v>
      </c>
      <c r="O145" s="23">
        <v>80</v>
      </c>
      <c r="P145" s="23">
        <v>23</v>
      </c>
      <c r="Q145" s="23">
        <v>3</v>
      </c>
      <c r="R145" s="11" t="s">
        <v>373</v>
      </c>
    </row>
    <row r="146" spans="1:18" x14ac:dyDescent="0.25">
      <c r="A146" s="47" t="s">
        <v>562</v>
      </c>
      <c r="B146" s="23">
        <v>590</v>
      </c>
      <c r="C146" s="48">
        <v>41426</v>
      </c>
      <c r="D146" s="47" t="s">
        <v>532</v>
      </c>
      <c r="E146" s="11" t="s">
        <v>351</v>
      </c>
      <c r="F146" s="11" t="s">
        <v>354</v>
      </c>
      <c r="G146" s="7" t="s">
        <v>355</v>
      </c>
      <c r="H146" s="50">
        <f>SUM(I146:M146)</f>
        <v>20</v>
      </c>
      <c r="I146" s="56">
        <v>20</v>
      </c>
      <c r="J146" s="14"/>
      <c r="K146" s="14"/>
      <c r="L146" s="14"/>
      <c r="M146" s="14"/>
      <c r="N146" s="50">
        <v>20</v>
      </c>
      <c r="O146" s="23">
        <v>77</v>
      </c>
      <c r="P146" s="23">
        <v>17</v>
      </c>
      <c r="Q146" s="23">
        <v>3</v>
      </c>
      <c r="R146" s="11" t="s">
        <v>373</v>
      </c>
    </row>
    <row r="147" spans="1:18" x14ac:dyDescent="0.25">
      <c r="A147" s="47" t="s">
        <v>563</v>
      </c>
      <c r="B147" s="23">
        <v>596</v>
      </c>
      <c r="C147" s="48">
        <v>41426</v>
      </c>
      <c r="D147" s="47" t="s">
        <v>532</v>
      </c>
      <c r="E147" s="11" t="s">
        <v>351</v>
      </c>
      <c r="F147" s="11" t="s">
        <v>354</v>
      </c>
      <c r="G147" s="7" t="s">
        <v>355</v>
      </c>
      <c r="H147" s="50">
        <f>SUM(I147:M147)</f>
        <v>25</v>
      </c>
      <c r="I147" s="56">
        <v>25</v>
      </c>
      <c r="J147" s="14"/>
      <c r="K147" s="14"/>
      <c r="L147" s="14"/>
      <c r="M147" s="14"/>
      <c r="N147" s="50">
        <v>25</v>
      </c>
      <c r="O147" s="23">
        <v>32</v>
      </c>
      <c r="P147" s="23">
        <v>30</v>
      </c>
      <c r="Q147" s="23">
        <v>3</v>
      </c>
      <c r="R147" s="11" t="s">
        <v>373</v>
      </c>
    </row>
    <row r="148" spans="1:18" x14ac:dyDescent="0.25">
      <c r="A148" s="47" t="s">
        <v>564</v>
      </c>
      <c r="B148" s="23">
        <v>597</v>
      </c>
      <c r="C148" s="48">
        <v>41426</v>
      </c>
      <c r="D148" s="47" t="s">
        <v>532</v>
      </c>
      <c r="E148" s="11" t="s">
        <v>351</v>
      </c>
      <c r="F148" s="11" t="s">
        <v>354</v>
      </c>
      <c r="G148" s="7" t="s">
        <v>355</v>
      </c>
      <c r="H148" s="50">
        <f>SUM(I148:M148)</f>
        <v>30</v>
      </c>
      <c r="I148" s="56">
        <v>30</v>
      </c>
      <c r="J148" s="14"/>
      <c r="K148" s="14"/>
      <c r="L148" s="14"/>
      <c r="M148" s="14"/>
      <c r="N148" s="50">
        <v>30</v>
      </c>
      <c r="O148" s="23">
        <v>18</v>
      </c>
      <c r="P148" s="23">
        <v>28</v>
      </c>
      <c r="Q148" s="23">
        <v>3</v>
      </c>
      <c r="R148" s="11" t="s">
        <v>373</v>
      </c>
    </row>
    <row r="149" spans="1:18" x14ac:dyDescent="0.25">
      <c r="A149" s="47" t="s">
        <v>565</v>
      </c>
      <c r="B149" s="23">
        <v>598</v>
      </c>
      <c r="C149" s="48">
        <v>41426</v>
      </c>
      <c r="D149" s="47" t="s">
        <v>532</v>
      </c>
      <c r="E149" s="11" t="s">
        <v>351</v>
      </c>
      <c r="F149" s="11" t="s">
        <v>354</v>
      </c>
      <c r="G149" s="7" t="s">
        <v>355</v>
      </c>
      <c r="H149" s="50">
        <f>SUM(I149:M149)</f>
        <v>30</v>
      </c>
      <c r="I149" s="56">
        <v>30</v>
      </c>
      <c r="J149" s="14"/>
      <c r="K149" s="14"/>
      <c r="L149" s="14"/>
      <c r="M149" s="14"/>
      <c r="N149" s="50">
        <v>30</v>
      </c>
      <c r="O149" s="23">
        <v>100</v>
      </c>
      <c r="P149" s="23">
        <v>26</v>
      </c>
      <c r="Q149" s="23">
        <v>3</v>
      </c>
      <c r="R149" s="11" t="s">
        <v>373</v>
      </c>
    </row>
    <row r="150" spans="1:18" x14ac:dyDescent="0.25">
      <c r="A150" s="47" t="s">
        <v>566</v>
      </c>
      <c r="B150" s="23">
        <v>609</v>
      </c>
      <c r="C150" s="48">
        <v>41365</v>
      </c>
      <c r="D150" s="47" t="s">
        <v>532</v>
      </c>
      <c r="E150" s="11" t="s">
        <v>351</v>
      </c>
      <c r="F150" s="11" t="s">
        <v>354</v>
      </c>
      <c r="G150" s="7" t="s">
        <v>355</v>
      </c>
      <c r="H150" s="50">
        <f>SUM(I150:M150)</f>
        <v>35</v>
      </c>
      <c r="I150" s="56">
        <v>35</v>
      </c>
      <c r="J150" s="14"/>
      <c r="K150" s="14"/>
      <c r="L150" s="14"/>
      <c r="M150" s="14"/>
      <c r="N150" s="50">
        <v>35</v>
      </c>
      <c r="O150" s="53">
        <v>41.380188439011967</v>
      </c>
      <c r="P150" s="23">
        <v>15</v>
      </c>
      <c r="Q150" s="23">
        <v>3</v>
      </c>
      <c r="R150" s="11" t="s">
        <v>373</v>
      </c>
    </row>
    <row r="151" spans="1:18" x14ac:dyDescent="0.25">
      <c r="A151" s="47" t="s">
        <v>567</v>
      </c>
      <c r="B151" s="23">
        <v>616</v>
      </c>
      <c r="C151" s="48">
        <v>41365</v>
      </c>
      <c r="D151" s="47" t="s">
        <v>532</v>
      </c>
      <c r="E151" s="11" t="s">
        <v>351</v>
      </c>
      <c r="F151" s="11" t="s">
        <v>354</v>
      </c>
      <c r="G151" s="7" t="s">
        <v>355</v>
      </c>
      <c r="H151" s="50">
        <f>SUM(I151:M151)</f>
        <v>20</v>
      </c>
      <c r="I151" s="56">
        <v>20</v>
      </c>
      <c r="J151" s="14"/>
      <c r="K151" s="14"/>
      <c r="L151" s="14"/>
      <c r="M151" s="14"/>
      <c r="N151" s="50">
        <v>20</v>
      </c>
      <c r="O151" s="53">
        <v>19.098548510313215</v>
      </c>
      <c r="P151" s="23">
        <v>25</v>
      </c>
      <c r="Q151" s="23">
        <v>3</v>
      </c>
      <c r="R151" s="11" t="s">
        <v>373</v>
      </c>
    </row>
    <row r="152" spans="1:18" x14ac:dyDescent="0.25">
      <c r="A152" s="47" t="s">
        <v>568</v>
      </c>
      <c r="B152" s="23">
        <v>617</v>
      </c>
      <c r="C152" s="48">
        <v>41365</v>
      </c>
      <c r="D152" s="47" t="s">
        <v>532</v>
      </c>
      <c r="E152" s="11" t="s">
        <v>351</v>
      </c>
      <c r="F152" s="11" t="s">
        <v>354</v>
      </c>
      <c r="G152" s="7" t="s">
        <v>355</v>
      </c>
      <c r="H152" s="50">
        <f>SUM(I152:M152)</f>
        <v>25</v>
      </c>
      <c r="I152" s="56">
        <v>25</v>
      </c>
      <c r="J152" s="14"/>
      <c r="K152" s="14"/>
      <c r="L152" s="14"/>
      <c r="M152" s="14"/>
      <c r="N152" s="50">
        <v>25</v>
      </c>
      <c r="O152" s="53">
        <v>28.647822765469826</v>
      </c>
      <c r="P152" s="23">
        <v>20</v>
      </c>
      <c r="Q152" s="23">
        <v>4</v>
      </c>
      <c r="R152" s="11" t="s">
        <v>373</v>
      </c>
    </row>
    <row r="153" spans="1:18" x14ac:dyDescent="0.25">
      <c r="A153" s="47" t="s">
        <v>569</v>
      </c>
      <c r="B153" s="23">
        <v>622</v>
      </c>
      <c r="C153" s="48">
        <v>41426</v>
      </c>
      <c r="D153" s="47" t="s">
        <v>532</v>
      </c>
      <c r="E153" s="11" t="s">
        <v>351</v>
      </c>
      <c r="F153" s="11" t="s">
        <v>354</v>
      </c>
      <c r="G153" s="7" t="s">
        <v>355</v>
      </c>
      <c r="H153" s="50">
        <f>SUM(I153:M153)</f>
        <v>40</v>
      </c>
      <c r="I153" s="56">
        <v>40</v>
      </c>
      <c r="J153" s="14"/>
      <c r="K153" s="14"/>
      <c r="L153" s="14"/>
      <c r="M153" s="14"/>
      <c r="N153" s="50">
        <v>40</v>
      </c>
      <c r="O153" s="53">
        <v>31.830914183855359</v>
      </c>
      <c r="P153" s="23">
        <v>25</v>
      </c>
      <c r="Q153" s="23">
        <v>4</v>
      </c>
      <c r="R153" s="11" t="s">
        <v>373</v>
      </c>
    </row>
    <row r="154" spans="1:18" x14ac:dyDescent="0.25">
      <c r="A154" s="47" t="s">
        <v>570</v>
      </c>
      <c r="B154" s="23">
        <v>706</v>
      </c>
      <c r="C154" s="48">
        <v>41456</v>
      </c>
      <c r="D154" s="47" t="s">
        <v>532</v>
      </c>
      <c r="E154" s="23" t="s">
        <v>351</v>
      </c>
      <c r="F154" s="23" t="s">
        <v>354</v>
      </c>
      <c r="G154" s="21" t="s">
        <v>355</v>
      </c>
      <c r="H154" s="50">
        <f>SUM(I154:M154)</f>
        <v>16</v>
      </c>
      <c r="I154" s="54">
        <v>16</v>
      </c>
      <c r="N154" s="50">
        <v>16</v>
      </c>
      <c r="O154" s="23">
        <v>12.5</v>
      </c>
      <c r="P154" s="23">
        <v>28</v>
      </c>
      <c r="Q154" s="23" t="s">
        <v>64</v>
      </c>
      <c r="R154" s="11" t="s">
        <v>373</v>
      </c>
    </row>
    <row r="155" spans="1:18" x14ac:dyDescent="0.25">
      <c r="A155" s="47" t="s">
        <v>571</v>
      </c>
      <c r="B155" s="23">
        <v>716</v>
      </c>
      <c r="C155" s="48">
        <v>41456</v>
      </c>
      <c r="D155" s="47" t="s">
        <v>532</v>
      </c>
      <c r="E155" s="11" t="s">
        <v>351</v>
      </c>
      <c r="F155" s="11" t="s">
        <v>354</v>
      </c>
      <c r="G155" s="7" t="s">
        <v>355</v>
      </c>
      <c r="H155" s="50">
        <f>SUM(I155:M155)</f>
        <v>17</v>
      </c>
      <c r="I155" s="54">
        <v>12</v>
      </c>
      <c r="J155" s="11">
        <v>5</v>
      </c>
      <c r="N155" s="50">
        <v>8.5</v>
      </c>
      <c r="O155" s="23">
        <v>77</v>
      </c>
      <c r="P155" s="23">
        <v>24</v>
      </c>
      <c r="Q155" s="23">
        <v>3</v>
      </c>
      <c r="R155" s="11" t="s">
        <v>373</v>
      </c>
    </row>
    <row r="156" spans="1:18" x14ac:dyDescent="0.25">
      <c r="A156" s="47" t="s">
        <v>572</v>
      </c>
      <c r="B156" s="23">
        <v>769</v>
      </c>
      <c r="C156" s="48">
        <v>41548</v>
      </c>
      <c r="D156" s="47" t="s">
        <v>532</v>
      </c>
      <c r="E156" s="11" t="s">
        <v>351</v>
      </c>
      <c r="F156" s="11" t="s">
        <v>354</v>
      </c>
      <c r="G156" s="7" t="s">
        <v>355</v>
      </c>
      <c r="H156" s="50">
        <f>SUM(I156:M156)</f>
        <v>15</v>
      </c>
      <c r="I156" s="54">
        <v>10</v>
      </c>
      <c r="J156" s="11">
        <v>5</v>
      </c>
      <c r="N156" s="50">
        <v>10</v>
      </c>
      <c r="O156" s="23">
        <v>23</v>
      </c>
      <c r="P156" s="23">
        <v>17</v>
      </c>
      <c r="Q156" s="23">
        <v>3</v>
      </c>
      <c r="R156" s="11" t="s">
        <v>373</v>
      </c>
    </row>
    <row r="157" spans="1:18" x14ac:dyDescent="0.25">
      <c r="A157" s="47" t="s">
        <v>573</v>
      </c>
      <c r="B157" s="23">
        <v>785</v>
      </c>
      <c r="C157" s="48">
        <v>41579</v>
      </c>
      <c r="D157" s="47" t="s">
        <v>532</v>
      </c>
      <c r="E157" s="11" t="s">
        <v>351</v>
      </c>
      <c r="F157" s="11" t="s">
        <v>354</v>
      </c>
      <c r="G157" s="7" t="s">
        <v>355</v>
      </c>
      <c r="H157" s="50">
        <f>SUM(I157:M157)</f>
        <v>15</v>
      </c>
      <c r="I157" s="56">
        <v>15</v>
      </c>
      <c r="J157" s="14"/>
      <c r="K157" s="14"/>
      <c r="L157" s="14"/>
      <c r="M157" s="14"/>
      <c r="N157" s="50">
        <v>15</v>
      </c>
      <c r="O157" s="23">
        <v>15</v>
      </c>
      <c r="P157" s="23">
        <v>30</v>
      </c>
      <c r="Q157" s="23">
        <v>3</v>
      </c>
      <c r="R157" s="11" t="s">
        <v>373</v>
      </c>
    </row>
    <row r="158" spans="1:18" x14ac:dyDescent="0.25">
      <c r="A158" s="47" t="s">
        <v>574</v>
      </c>
      <c r="B158" s="23">
        <v>800</v>
      </c>
      <c r="C158" s="48">
        <v>41579</v>
      </c>
      <c r="D158" s="47" t="s">
        <v>532</v>
      </c>
      <c r="E158" s="11" t="s">
        <v>351</v>
      </c>
      <c r="F158" s="11" t="s">
        <v>354</v>
      </c>
      <c r="G158" s="7" t="s">
        <v>355</v>
      </c>
      <c r="H158" s="50">
        <f>SUM(I158:M158)</f>
        <v>32</v>
      </c>
      <c r="I158" s="56">
        <v>20</v>
      </c>
      <c r="J158" s="14">
        <v>12</v>
      </c>
      <c r="K158" s="14"/>
      <c r="L158" s="14"/>
      <c r="M158" s="14"/>
      <c r="N158" s="50">
        <v>20</v>
      </c>
      <c r="O158" s="23">
        <v>28</v>
      </c>
      <c r="P158" s="23">
        <v>26</v>
      </c>
      <c r="Q158" s="23">
        <v>3</v>
      </c>
      <c r="R158" s="11" t="s">
        <v>373</v>
      </c>
    </row>
    <row r="159" spans="1:18" x14ac:dyDescent="0.25">
      <c r="A159" s="47" t="s">
        <v>575</v>
      </c>
      <c r="B159" s="23">
        <v>717</v>
      </c>
      <c r="C159" s="48">
        <v>41456</v>
      </c>
      <c r="D159" s="47" t="s">
        <v>64</v>
      </c>
      <c r="E159" s="55" t="s">
        <v>170</v>
      </c>
      <c r="F159" s="55" t="s">
        <v>576</v>
      </c>
      <c r="G159" s="18" t="s">
        <v>45</v>
      </c>
      <c r="H159" s="50">
        <f>SUM(I159:M159)</f>
        <v>15</v>
      </c>
      <c r="I159" s="56">
        <v>15</v>
      </c>
      <c r="J159" s="14"/>
      <c r="K159" s="14"/>
      <c r="L159" s="14"/>
      <c r="M159" s="14"/>
      <c r="N159" s="50">
        <v>10</v>
      </c>
      <c r="O159" s="23">
        <v>116</v>
      </c>
      <c r="P159" s="23">
        <v>22</v>
      </c>
      <c r="Q159" s="23">
        <v>4</v>
      </c>
      <c r="R159" s="11" t="s">
        <v>373</v>
      </c>
    </row>
    <row r="160" spans="1:18" x14ac:dyDescent="0.25">
      <c r="A160" s="47" t="s">
        <v>577</v>
      </c>
      <c r="B160" s="23">
        <v>595</v>
      </c>
      <c r="C160" s="48">
        <v>41426</v>
      </c>
      <c r="D160" s="47" t="s">
        <v>578</v>
      </c>
      <c r="E160" s="34" t="s">
        <v>266</v>
      </c>
      <c r="F160" s="34" t="s">
        <v>267</v>
      </c>
      <c r="G160" s="18" t="s">
        <v>55</v>
      </c>
      <c r="H160" s="50">
        <f>SUM(I160:M160)</f>
        <v>20</v>
      </c>
      <c r="I160" s="56">
        <v>20</v>
      </c>
      <c r="J160" s="14"/>
      <c r="K160" s="14"/>
      <c r="L160" s="14"/>
      <c r="M160" s="14"/>
      <c r="N160" s="50">
        <v>35</v>
      </c>
      <c r="O160" s="23">
        <v>54</v>
      </c>
      <c r="P160" s="23">
        <v>28</v>
      </c>
      <c r="Q160" s="23">
        <v>3</v>
      </c>
      <c r="R160" s="11" t="s">
        <v>373</v>
      </c>
    </row>
    <row r="161" spans="1:18" x14ac:dyDescent="0.25">
      <c r="A161" s="47" t="s">
        <v>579</v>
      </c>
      <c r="B161" s="23">
        <v>1005</v>
      </c>
      <c r="C161" s="48">
        <v>41153</v>
      </c>
      <c r="D161" s="47" t="s">
        <v>580</v>
      </c>
      <c r="E161" s="11" t="s">
        <v>254</v>
      </c>
      <c r="F161" s="11" t="s">
        <v>270</v>
      </c>
      <c r="G161" s="7" t="s">
        <v>54</v>
      </c>
      <c r="H161" s="50">
        <f>SUM(I161:M161)</f>
        <v>10</v>
      </c>
      <c r="I161" s="56">
        <v>10</v>
      </c>
      <c r="J161" s="14"/>
      <c r="K161" s="14"/>
      <c r="L161" s="14"/>
      <c r="M161" s="14"/>
      <c r="N161" s="50">
        <v>15</v>
      </c>
      <c r="O161" s="23">
        <v>80</v>
      </c>
      <c r="P161" s="23">
        <v>30</v>
      </c>
      <c r="Q161" s="23">
        <v>5</v>
      </c>
      <c r="R161" s="11" t="s">
        <v>407</v>
      </c>
    </row>
    <row r="162" spans="1:18" x14ac:dyDescent="0.25">
      <c r="A162" s="47" t="s">
        <v>581</v>
      </c>
      <c r="B162" s="61">
        <v>105</v>
      </c>
      <c r="C162" s="62">
        <v>41456</v>
      </c>
      <c r="D162" s="65" t="s">
        <v>582</v>
      </c>
      <c r="E162" s="11" t="s">
        <v>189</v>
      </c>
      <c r="F162" s="11" t="s">
        <v>273</v>
      </c>
      <c r="G162" s="7" t="s">
        <v>15</v>
      </c>
      <c r="H162" s="50">
        <f>SUM(I162:M162)</f>
        <v>46</v>
      </c>
      <c r="I162" s="54">
        <v>25</v>
      </c>
      <c r="J162" s="11">
        <v>10</v>
      </c>
      <c r="K162" s="11">
        <v>11</v>
      </c>
      <c r="N162" s="50">
        <v>17.5</v>
      </c>
      <c r="O162" s="23">
        <v>60</v>
      </c>
      <c r="P162" s="23">
        <v>20</v>
      </c>
      <c r="Q162" s="23">
        <v>5</v>
      </c>
      <c r="R162" s="11" t="s">
        <v>373</v>
      </c>
    </row>
    <row r="163" spans="1:18" x14ac:dyDescent="0.25">
      <c r="A163" s="47" t="s">
        <v>583</v>
      </c>
      <c r="B163" s="61">
        <v>108</v>
      </c>
      <c r="C163" s="62">
        <v>41487</v>
      </c>
      <c r="D163" s="65" t="s">
        <v>582</v>
      </c>
      <c r="E163" s="11" t="s">
        <v>189</v>
      </c>
      <c r="F163" s="11" t="s">
        <v>273</v>
      </c>
      <c r="G163" s="7" t="s">
        <v>15</v>
      </c>
      <c r="H163" s="50">
        <f>SUM(I163:M163)</f>
        <v>52</v>
      </c>
      <c r="I163" s="56">
        <v>10</v>
      </c>
      <c r="J163" s="14">
        <v>30</v>
      </c>
      <c r="K163" s="14">
        <v>12</v>
      </c>
      <c r="L163" s="14"/>
      <c r="M163" s="14"/>
      <c r="N163" s="50">
        <v>10</v>
      </c>
      <c r="O163" s="23">
        <v>60</v>
      </c>
      <c r="P163" s="23">
        <v>35</v>
      </c>
      <c r="Q163" s="23">
        <v>6</v>
      </c>
      <c r="R163" s="11" t="s">
        <v>373</v>
      </c>
    </row>
    <row r="164" spans="1:18" x14ac:dyDescent="0.25">
      <c r="A164" s="47" t="s">
        <v>584</v>
      </c>
      <c r="B164" s="23">
        <v>795</v>
      </c>
      <c r="C164" s="48">
        <v>41579</v>
      </c>
      <c r="D164" s="47" t="s">
        <v>585</v>
      </c>
      <c r="E164" s="11" t="s">
        <v>189</v>
      </c>
      <c r="F164" s="11" t="s">
        <v>273</v>
      </c>
      <c r="G164" s="7" t="s">
        <v>15</v>
      </c>
      <c r="H164" s="50">
        <f>SUM(I164:M164)</f>
        <v>25</v>
      </c>
      <c r="I164" s="56">
        <v>25</v>
      </c>
      <c r="J164" s="14"/>
      <c r="K164" s="14"/>
      <c r="L164" s="14"/>
      <c r="M164" s="14"/>
      <c r="N164" s="50">
        <v>25</v>
      </c>
      <c r="O164" s="23">
        <v>80</v>
      </c>
      <c r="P164" s="23">
        <v>34</v>
      </c>
      <c r="Q164" s="23">
        <v>6</v>
      </c>
      <c r="R164" s="11" t="s">
        <v>373</v>
      </c>
    </row>
    <row r="165" spans="1:18" x14ac:dyDescent="0.25">
      <c r="A165" s="57" t="s">
        <v>586</v>
      </c>
      <c r="B165" s="58">
        <v>29</v>
      </c>
      <c r="C165" s="63">
        <v>41153</v>
      </c>
      <c r="D165" s="47" t="s">
        <v>64</v>
      </c>
      <c r="E165" s="11" t="s">
        <v>222</v>
      </c>
      <c r="F165" s="11" t="s">
        <v>587</v>
      </c>
      <c r="G165" s="7" t="s">
        <v>53</v>
      </c>
      <c r="H165" s="50">
        <v>10</v>
      </c>
      <c r="I165" s="56">
        <v>10</v>
      </c>
      <c r="J165" s="14"/>
      <c r="K165" s="14"/>
      <c r="L165" s="14"/>
      <c r="M165" s="14"/>
      <c r="N165" s="50">
        <v>22</v>
      </c>
      <c r="O165" s="59">
        <v>40</v>
      </c>
      <c r="P165" s="23">
        <v>15</v>
      </c>
      <c r="Q165" s="23">
        <v>5</v>
      </c>
      <c r="R165" s="11" t="s">
        <v>373</v>
      </c>
    </row>
    <row r="166" spans="1:18" x14ac:dyDescent="0.25">
      <c r="A166" s="47" t="s">
        <v>588</v>
      </c>
      <c r="B166" s="23">
        <v>551</v>
      </c>
      <c r="C166" s="48">
        <v>41365</v>
      </c>
      <c r="D166" s="47" t="s">
        <v>589</v>
      </c>
      <c r="E166" s="55" t="s">
        <v>274</v>
      </c>
      <c r="F166" s="55" t="s">
        <v>275</v>
      </c>
      <c r="G166" s="18" t="s">
        <v>28</v>
      </c>
      <c r="H166" s="50">
        <f>SUM(I166:M166)</f>
        <v>25</v>
      </c>
      <c r="I166" s="56">
        <v>10</v>
      </c>
      <c r="J166" s="14">
        <v>15</v>
      </c>
      <c r="K166" s="14"/>
      <c r="L166" s="14"/>
      <c r="M166" s="14"/>
      <c r="N166" s="50">
        <v>10</v>
      </c>
      <c r="O166" s="23">
        <v>70</v>
      </c>
      <c r="P166" s="23">
        <v>36</v>
      </c>
      <c r="Q166" s="23">
        <v>5</v>
      </c>
      <c r="R166" s="11" t="s">
        <v>373</v>
      </c>
    </row>
    <row r="167" spans="1:18" x14ac:dyDescent="0.25">
      <c r="A167" s="57" t="s">
        <v>590</v>
      </c>
      <c r="B167" s="23">
        <v>51</v>
      </c>
      <c r="C167" s="48">
        <v>41456</v>
      </c>
      <c r="D167" s="57" t="s">
        <v>591</v>
      </c>
      <c r="E167" s="11" t="s">
        <v>274</v>
      </c>
      <c r="F167" s="11" t="s">
        <v>275</v>
      </c>
      <c r="G167" s="7" t="s">
        <v>33</v>
      </c>
      <c r="H167" s="50">
        <f>SUM(I167:M167)</f>
        <v>32</v>
      </c>
      <c r="I167" s="56">
        <v>15</v>
      </c>
      <c r="J167" s="14">
        <v>17</v>
      </c>
      <c r="K167" s="14"/>
      <c r="L167" s="14"/>
      <c r="M167" s="14"/>
      <c r="N167" s="50">
        <v>15</v>
      </c>
      <c r="O167" s="23">
        <v>36.5</v>
      </c>
      <c r="P167" s="23">
        <v>12</v>
      </c>
      <c r="Q167" s="23">
        <v>2</v>
      </c>
      <c r="R167" s="11" t="s">
        <v>373</v>
      </c>
    </row>
    <row r="168" spans="1:18" x14ac:dyDescent="0.25">
      <c r="A168" s="47" t="s">
        <v>592</v>
      </c>
      <c r="B168" s="23">
        <v>118</v>
      </c>
      <c r="C168" s="62">
        <v>41487</v>
      </c>
      <c r="D168" s="65" t="s">
        <v>593</v>
      </c>
      <c r="E168" s="55" t="s">
        <v>274</v>
      </c>
      <c r="F168" s="55" t="s">
        <v>275</v>
      </c>
      <c r="G168" s="18" t="s">
        <v>33</v>
      </c>
      <c r="H168" s="50">
        <f>SUM(I168:M168)</f>
        <v>22</v>
      </c>
      <c r="I168" s="56">
        <v>10</v>
      </c>
      <c r="J168" s="14">
        <v>12</v>
      </c>
      <c r="K168" s="14"/>
      <c r="L168" s="14"/>
      <c r="M168" s="14"/>
      <c r="N168" s="50">
        <v>10</v>
      </c>
      <c r="O168" s="23">
        <v>35</v>
      </c>
      <c r="P168" s="23">
        <v>15</v>
      </c>
      <c r="Q168" s="23">
        <v>3</v>
      </c>
      <c r="R168" s="11" t="s">
        <v>373</v>
      </c>
    </row>
    <row r="169" spans="1:18" x14ac:dyDescent="0.25">
      <c r="A169" s="47" t="s">
        <v>594</v>
      </c>
      <c r="B169" s="23">
        <v>1006</v>
      </c>
      <c r="C169" s="48">
        <v>41122</v>
      </c>
      <c r="D169" s="47" t="s">
        <v>595</v>
      </c>
      <c r="E169" s="11" t="s">
        <v>274</v>
      </c>
      <c r="F169" s="11" t="s">
        <v>275</v>
      </c>
      <c r="G169" s="7" t="s">
        <v>8</v>
      </c>
      <c r="H169" s="50">
        <f>SUM(I169:M169)</f>
        <v>30</v>
      </c>
      <c r="I169" s="56">
        <v>15</v>
      </c>
      <c r="J169" s="14">
        <v>15</v>
      </c>
      <c r="K169" s="14"/>
      <c r="L169" s="14"/>
      <c r="M169" s="14"/>
      <c r="N169" s="50">
        <v>20.8</v>
      </c>
      <c r="O169" s="23">
        <v>65</v>
      </c>
      <c r="P169" s="23">
        <v>25</v>
      </c>
      <c r="Q169" s="23">
        <v>4</v>
      </c>
      <c r="R169" s="11" t="s">
        <v>373</v>
      </c>
    </row>
    <row r="170" spans="1:18" x14ac:dyDescent="0.25">
      <c r="A170" s="57" t="s">
        <v>596</v>
      </c>
      <c r="B170" s="58">
        <v>2</v>
      </c>
      <c r="C170" s="48">
        <v>41091</v>
      </c>
      <c r="D170" s="66" t="s">
        <v>597</v>
      </c>
      <c r="E170" s="72" t="s">
        <v>274</v>
      </c>
      <c r="F170" s="15" t="s">
        <v>275</v>
      </c>
      <c r="G170" s="7" t="s">
        <v>9</v>
      </c>
      <c r="H170" s="50">
        <f>SUM(I170:M170)</f>
        <v>80</v>
      </c>
      <c r="I170" s="56">
        <v>20</v>
      </c>
      <c r="J170" s="14">
        <v>25</v>
      </c>
      <c r="K170" s="14">
        <v>35</v>
      </c>
      <c r="L170" s="14"/>
      <c r="M170" s="14"/>
      <c r="N170" s="50">
        <v>20</v>
      </c>
      <c r="O170" s="59">
        <v>11</v>
      </c>
      <c r="P170" s="23">
        <v>18</v>
      </c>
      <c r="Q170" s="23">
        <v>4</v>
      </c>
      <c r="R170" s="11" t="s">
        <v>373</v>
      </c>
    </row>
    <row r="171" spans="1:18" x14ac:dyDescent="0.25">
      <c r="A171" s="57" t="s">
        <v>598</v>
      </c>
      <c r="B171" s="58">
        <v>7</v>
      </c>
      <c r="C171" s="48">
        <v>41091</v>
      </c>
      <c r="D171" s="47" t="s">
        <v>597</v>
      </c>
      <c r="E171" s="72" t="s">
        <v>274</v>
      </c>
      <c r="F171" s="11" t="s">
        <v>275</v>
      </c>
      <c r="G171" s="7" t="s">
        <v>9</v>
      </c>
      <c r="H171" s="50">
        <f>SUM(I171:M171)</f>
        <v>25</v>
      </c>
      <c r="I171" s="56">
        <v>25</v>
      </c>
      <c r="J171" s="14" t="s">
        <v>599</v>
      </c>
      <c r="K171" s="14"/>
      <c r="L171" s="14"/>
      <c r="M171" s="14"/>
      <c r="N171" s="50">
        <v>25</v>
      </c>
      <c r="O171" s="59">
        <v>38</v>
      </c>
      <c r="P171" s="23">
        <v>20</v>
      </c>
      <c r="Q171" s="23">
        <v>4</v>
      </c>
      <c r="R171" s="11" t="s">
        <v>373</v>
      </c>
    </row>
    <row r="172" spans="1:18" x14ac:dyDescent="0.25">
      <c r="A172" s="47" t="s">
        <v>600</v>
      </c>
      <c r="B172" s="23">
        <v>762</v>
      </c>
      <c r="C172" s="48">
        <v>41548</v>
      </c>
      <c r="D172" s="47" t="s">
        <v>64</v>
      </c>
      <c r="E172" s="55" t="s">
        <v>322</v>
      </c>
      <c r="F172" s="55" t="s">
        <v>601</v>
      </c>
      <c r="G172" s="18" t="s">
        <v>24</v>
      </c>
      <c r="H172" s="50">
        <f>SUM(I172:M172)</f>
        <v>26</v>
      </c>
      <c r="I172" s="56">
        <v>26</v>
      </c>
      <c r="J172" s="14"/>
      <c r="K172" s="14"/>
      <c r="L172" s="14"/>
      <c r="M172" s="14"/>
      <c r="N172" s="50">
        <v>25</v>
      </c>
      <c r="O172" s="23">
        <v>65</v>
      </c>
      <c r="P172" s="23">
        <v>19</v>
      </c>
      <c r="Q172" s="23">
        <v>5</v>
      </c>
      <c r="R172" s="11" t="s">
        <v>373</v>
      </c>
    </row>
    <row r="173" spans="1:18" x14ac:dyDescent="0.25">
      <c r="A173" s="47" t="s">
        <v>451</v>
      </c>
      <c r="B173" s="23">
        <v>546</v>
      </c>
      <c r="C173" s="48">
        <v>41334</v>
      </c>
      <c r="D173" s="47" t="s">
        <v>64</v>
      </c>
      <c r="E173" s="55" t="s">
        <v>194</v>
      </c>
      <c r="F173" s="55" t="s">
        <v>602</v>
      </c>
      <c r="G173" s="18" t="s">
        <v>26</v>
      </c>
      <c r="H173" s="50">
        <f>SUM(I173:M173)</f>
        <v>25</v>
      </c>
      <c r="I173" s="56">
        <v>25</v>
      </c>
      <c r="J173" s="14"/>
      <c r="K173" s="14"/>
      <c r="L173" s="14"/>
      <c r="M173" s="14"/>
      <c r="N173" s="50">
        <v>18</v>
      </c>
      <c r="O173" s="23">
        <v>60</v>
      </c>
      <c r="P173" s="23">
        <v>17</v>
      </c>
      <c r="Q173" s="23">
        <v>3</v>
      </c>
      <c r="R173" s="11" t="s">
        <v>373</v>
      </c>
    </row>
    <row r="174" spans="1:18" x14ac:dyDescent="0.25">
      <c r="A174" s="47" t="s">
        <v>603</v>
      </c>
      <c r="B174" s="23">
        <v>582</v>
      </c>
      <c r="C174" s="48">
        <v>41426</v>
      </c>
      <c r="D174" s="47" t="s">
        <v>64</v>
      </c>
      <c r="E174" s="55" t="s">
        <v>604</v>
      </c>
      <c r="F174" s="55" t="s">
        <v>605</v>
      </c>
      <c r="G174" s="18" t="s">
        <v>35</v>
      </c>
      <c r="H174" s="50">
        <f>SUM(I174:M174)</f>
        <v>20</v>
      </c>
      <c r="I174" s="56">
        <v>20</v>
      </c>
      <c r="J174" s="14"/>
      <c r="K174" s="14"/>
      <c r="L174" s="14"/>
      <c r="M174" s="14"/>
      <c r="N174" s="50">
        <v>20</v>
      </c>
      <c r="O174" s="23">
        <v>32</v>
      </c>
      <c r="P174" s="23">
        <v>17</v>
      </c>
      <c r="Q174" s="23">
        <v>4</v>
      </c>
      <c r="R174" s="11" t="s">
        <v>373</v>
      </c>
    </row>
    <row r="175" spans="1:18" x14ac:dyDescent="0.25">
      <c r="A175" s="57" t="s">
        <v>606</v>
      </c>
      <c r="B175" s="23">
        <v>56</v>
      </c>
      <c r="C175" s="48">
        <v>41122</v>
      </c>
      <c r="D175" s="57" t="s">
        <v>64</v>
      </c>
      <c r="E175" s="55" t="s">
        <v>192</v>
      </c>
      <c r="F175" s="11" t="s">
        <v>286</v>
      </c>
      <c r="G175" s="7" t="s">
        <v>39</v>
      </c>
      <c r="H175" s="50">
        <f>SUM(I175:M175)</f>
        <v>18</v>
      </c>
      <c r="I175" s="56">
        <v>10</v>
      </c>
      <c r="J175" s="14">
        <v>8</v>
      </c>
      <c r="K175" s="14"/>
      <c r="L175" s="14"/>
      <c r="M175" s="14"/>
      <c r="N175" s="50">
        <v>10</v>
      </c>
      <c r="O175" s="23">
        <v>53</v>
      </c>
      <c r="P175" s="23">
        <v>20</v>
      </c>
      <c r="Q175" s="23">
        <v>4</v>
      </c>
      <c r="R175" s="11" t="s">
        <v>373</v>
      </c>
    </row>
    <row r="176" spans="1:18" x14ac:dyDescent="0.25">
      <c r="A176" s="57" t="s">
        <v>607</v>
      </c>
      <c r="B176" s="61">
        <v>109</v>
      </c>
      <c r="C176" s="62">
        <v>41487</v>
      </c>
      <c r="D176" s="65" t="s">
        <v>608</v>
      </c>
      <c r="E176" s="34" t="s">
        <v>285</v>
      </c>
      <c r="F176" s="34" t="s">
        <v>288</v>
      </c>
      <c r="G176" s="18" t="s">
        <v>30</v>
      </c>
      <c r="H176" s="50">
        <f>SUM(I176:M176)</f>
        <v>70</v>
      </c>
      <c r="I176" s="56">
        <v>55</v>
      </c>
      <c r="J176" s="14">
        <v>15</v>
      </c>
      <c r="K176" s="14"/>
      <c r="L176" s="14"/>
      <c r="M176" s="14"/>
      <c r="N176" s="50">
        <v>55</v>
      </c>
      <c r="O176" s="23">
        <v>90</v>
      </c>
      <c r="P176" s="23">
        <v>32</v>
      </c>
      <c r="Q176" s="23">
        <v>7</v>
      </c>
      <c r="R176" s="11" t="s">
        <v>373</v>
      </c>
    </row>
    <row r="177" spans="1:18" x14ac:dyDescent="0.25">
      <c r="A177" s="47" t="s">
        <v>609</v>
      </c>
      <c r="B177" s="23">
        <v>117</v>
      </c>
      <c r="C177" s="62">
        <v>41487</v>
      </c>
      <c r="D177" s="65" t="s">
        <v>608</v>
      </c>
      <c r="E177" s="34" t="s">
        <v>285</v>
      </c>
      <c r="F177" s="34" t="s">
        <v>288</v>
      </c>
      <c r="G177" s="18" t="s">
        <v>30</v>
      </c>
      <c r="H177" s="50">
        <f>SUM(I177:M177)</f>
        <v>15</v>
      </c>
      <c r="I177" s="56">
        <v>15</v>
      </c>
      <c r="J177" s="14"/>
      <c r="K177" s="14"/>
      <c r="L177" s="14"/>
      <c r="M177" s="14"/>
      <c r="N177" s="50">
        <v>15</v>
      </c>
      <c r="O177" s="23">
        <v>80</v>
      </c>
      <c r="P177" s="23">
        <v>25</v>
      </c>
      <c r="Q177" s="23">
        <v>6</v>
      </c>
      <c r="R177" s="11" t="s">
        <v>373</v>
      </c>
    </row>
    <row r="178" spans="1:18" x14ac:dyDescent="0.25">
      <c r="A178" s="47" t="s">
        <v>610</v>
      </c>
      <c r="B178" s="23">
        <v>124</v>
      </c>
      <c r="C178" s="48">
        <v>41518</v>
      </c>
      <c r="D178" s="47" t="s">
        <v>608</v>
      </c>
      <c r="E178" s="34" t="s">
        <v>285</v>
      </c>
      <c r="F178" s="34" t="s">
        <v>288</v>
      </c>
      <c r="G178" s="18" t="s">
        <v>30</v>
      </c>
      <c r="H178" s="50">
        <f>SUM(I178:M178)</f>
        <v>10</v>
      </c>
      <c r="I178" s="56">
        <v>10</v>
      </c>
      <c r="J178" s="14"/>
      <c r="K178" s="14"/>
      <c r="L178" s="14"/>
      <c r="M178" s="14"/>
      <c r="N178" s="50">
        <v>10</v>
      </c>
      <c r="O178" s="23">
        <v>83</v>
      </c>
      <c r="P178" s="23">
        <v>20</v>
      </c>
      <c r="Q178" s="23">
        <v>4.5</v>
      </c>
      <c r="R178" s="11" t="s">
        <v>373</v>
      </c>
    </row>
    <row r="179" spans="1:18" x14ac:dyDescent="0.25">
      <c r="A179" s="47" t="s">
        <v>611</v>
      </c>
      <c r="B179" s="23">
        <v>127</v>
      </c>
      <c r="C179" s="48">
        <v>41518</v>
      </c>
      <c r="D179" s="47" t="s">
        <v>608</v>
      </c>
      <c r="E179" s="34" t="s">
        <v>285</v>
      </c>
      <c r="F179" s="34" t="s">
        <v>288</v>
      </c>
      <c r="G179" s="18" t="s">
        <v>30</v>
      </c>
      <c r="H179" s="50">
        <f>SUM(I179:M179)</f>
        <v>22</v>
      </c>
      <c r="I179" s="54">
        <v>22</v>
      </c>
      <c r="N179" s="50">
        <v>22</v>
      </c>
      <c r="O179" s="23">
        <v>105</v>
      </c>
      <c r="P179" s="23">
        <v>33</v>
      </c>
      <c r="Q179" s="23">
        <v>6</v>
      </c>
      <c r="R179" s="11" t="s">
        <v>373</v>
      </c>
    </row>
    <row r="180" spans="1:18" x14ac:dyDescent="0.25">
      <c r="A180" s="47" t="s">
        <v>612</v>
      </c>
      <c r="B180" s="23">
        <v>130</v>
      </c>
      <c r="C180" s="48">
        <v>41518</v>
      </c>
      <c r="D180" s="47" t="s">
        <v>608</v>
      </c>
      <c r="E180" s="34" t="s">
        <v>285</v>
      </c>
      <c r="F180" s="34" t="s">
        <v>288</v>
      </c>
      <c r="G180" s="18" t="s">
        <v>30</v>
      </c>
      <c r="H180" s="50">
        <f>SUM(I180:M180)</f>
        <v>45</v>
      </c>
      <c r="I180" s="54">
        <v>35</v>
      </c>
      <c r="J180" s="11">
        <v>10</v>
      </c>
      <c r="N180" s="50">
        <v>22.5</v>
      </c>
      <c r="O180" s="23">
        <v>92</v>
      </c>
      <c r="P180" s="23">
        <v>30</v>
      </c>
      <c r="Q180" s="23">
        <v>6</v>
      </c>
      <c r="R180" s="11" t="s">
        <v>373</v>
      </c>
    </row>
    <row r="181" spans="1:18" x14ac:dyDescent="0.25">
      <c r="A181" s="47" t="s">
        <v>613</v>
      </c>
      <c r="B181" s="23">
        <v>568</v>
      </c>
      <c r="C181" s="48">
        <v>41426</v>
      </c>
      <c r="D181" s="47" t="s">
        <v>608</v>
      </c>
      <c r="E181" s="34" t="s">
        <v>285</v>
      </c>
      <c r="F181" s="34" t="s">
        <v>288</v>
      </c>
      <c r="G181" s="18" t="s">
        <v>30</v>
      </c>
      <c r="H181" s="50">
        <f>SUM(I181:M181)</f>
        <v>65</v>
      </c>
      <c r="I181" s="56">
        <v>40</v>
      </c>
      <c r="J181" s="14">
        <v>25</v>
      </c>
      <c r="K181" s="14"/>
      <c r="L181" s="14"/>
      <c r="M181" s="14"/>
      <c r="N181" s="50">
        <v>32.5</v>
      </c>
      <c r="O181" s="23">
        <v>80</v>
      </c>
      <c r="P181" s="23">
        <v>36</v>
      </c>
      <c r="Q181" s="23">
        <v>7</v>
      </c>
      <c r="R181" s="11" t="s">
        <v>373</v>
      </c>
    </row>
    <row r="182" spans="1:18" x14ac:dyDescent="0.25">
      <c r="A182" s="47" t="s">
        <v>614</v>
      </c>
      <c r="B182" s="23">
        <v>786</v>
      </c>
      <c r="C182" s="48">
        <v>41579</v>
      </c>
      <c r="D182" s="47" t="s">
        <v>608</v>
      </c>
      <c r="E182" s="34" t="s">
        <v>285</v>
      </c>
      <c r="F182" s="34" t="s">
        <v>288</v>
      </c>
      <c r="G182" s="18" t="s">
        <v>30</v>
      </c>
      <c r="H182" s="50">
        <f>SUM(I182:M182)</f>
        <v>32</v>
      </c>
      <c r="I182" s="54">
        <v>32</v>
      </c>
      <c r="J182" s="14"/>
      <c r="N182" s="50">
        <v>32</v>
      </c>
      <c r="O182" s="23">
        <v>77</v>
      </c>
      <c r="P182" s="23">
        <v>23</v>
      </c>
      <c r="Q182" s="23">
        <v>5</v>
      </c>
      <c r="R182" s="11" t="s">
        <v>373</v>
      </c>
    </row>
    <row r="183" spans="1:18" x14ac:dyDescent="0.25">
      <c r="A183" s="47" t="s">
        <v>615</v>
      </c>
      <c r="B183" s="23">
        <v>792</v>
      </c>
      <c r="C183" s="48">
        <v>41579</v>
      </c>
      <c r="D183" s="47" t="s">
        <v>608</v>
      </c>
      <c r="E183" s="34" t="s">
        <v>285</v>
      </c>
      <c r="F183" s="34" t="s">
        <v>288</v>
      </c>
      <c r="G183" s="18" t="s">
        <v>30</v>
      </c>
      <c r="H183" s="50">
        <f>SUM(I183:M183)</f>
        <v>10</v>
      </c>
      <c r="I183" s="56">
        <v>10</v>
      </c>
      <c r="J183" s="14"/>
      <c r="K183" s="14"/>
      <c r="L183" s="14"/>
      <c r="M183" s="14"/>
      <c r="N183" s="50">
        <v>10</v>
      </c>
      <c r="O183" s="23">
        <v>102</v>
      </c>
      <c r="P183" s="23">
        <v>30</v>
      </c>
      <c r="Q183" s="23">
        <v>5</v>
      </c>
      <c r="R183" s="11" t="s">
        <v>373</v>
      </c>
    </row>
    <row r="184" spans="1:18" x14ac:dyDescent="0.25">
      <c r="A184" s="47" t="s">
        <v>616</v>
      </c>
      <c r="B184" s="23">
        <v>793</v>
      </c>
      <c r="C184" s="48">
        <v>41579</v>
      </c>
      <c r="D184" s="47" t="s">
        <v>608</v>
      </c>
      <c r="E184" s="34" t="s">
        <v>285</v>
      </c>
      <c r="F184" s="34" t="s">
        <v>288</v>
      </c>
      <c r="G184" s="18" t="s">
        <v>30</v>
      </c>
      <c r="H184" s="50">
        <f>SUM(I184:M184)</f>
        <v>15</v>
      </c>
      <c r="I184" s="56">
        <v>15</v>
      </c>
      <c r="J184" s="14"/>
      <c r="K184" s="14"/>
      <c r="L184" s="14"/>
      <c r="M184" s="14"/>
      <c r="N184" s="50">
        <v>15</v>
      </c>
      <c r="O184" s="23">
        <v>68</v>
      </c>
      <c r="P184" s="23">
        <v>27</v>
      </c>
      <c r="Q184" s="23">
        <v>4</v>
      </c>
      <c r="R184" s="11" t="s">
        <v>373</v>
      </c>
    </row>
    <row r="185" spans="1:18" x14ac:dyDescent="0.25">
      <c r="A185" s="47" t="s">
        <v>617</v>
      </c>
      <c r="B185" s="23">
        <v>718</v>
      </c>
      <c r="C185" s="48">
        <v>41456</v>
      </c>
      <c r="D185" s="47" t="s">
        <v>608</v>
      </c>
      <c r="E185" s="34" t="s">
        <v>285</v>
      </c>
      <c r="F185" s="34" t="s">
        <v>288</v>
      </c>
      <c r="G185" s="18" t="s">
        <v>30</v>
      </c>
      <c r="H185" s="50">
        <f>SUM(I185:M185)</f>
        <v>45</v>
      </c>
      <c r="I185" s="56">
        <v>35</v>
      </c>
      <c r="J185" s="14">
        <v>10</v>
      </c>
      <c r="K185" s="14"/>
      <c r="L185" s="14"/>
      <c r="M185" s="14"/>
      <c r="N185" s="50">
        <v>22.5</v>
      </c>
      <c r="O185" s="23">
        <v>72</v>
      </c>
      <c r="P185" s="23">
        <v>24</v>
      </c>
      <c r="Q185" s="23">
        <v>2</v>
      </c>
      <c r="R185" s="11" t="s">
        <v>397</v>
      </c>
    </row>
    <row r="186" spans="1:18" x14ac:dyDescent="0.25">
      <c r="A186" s="47" t="s">
        <v>618</v>
      </c>
      <c r="B186" s="23">
        <v>619</v>
      </c>
      <c r="C186" s="48">
        <v>41395</v>
      </c>
      <c r="D186" s="47" t="s">
        <v>619</v>
      </c>
      <c r="E186" s="11" t="s">
        <v>285</v>
      </c>
      <c r="F186" s="11" t="s">
        <v>288</v>
      </c>
      <c r="G186" s="7" t="s">
        <v>17</v>
      </c>
      <c r="H186" s="50">
        <f>SUM(I186:M186)</f>
        <v>10</v>
      </c>
      <c r="I186" s="56">
        <v>10</v>
      </c>
      <c r="J186" s="14"/>
      <c r="K186" s="14"/>
      <c r="L186" s="14"/>
      <c r="M186" s="14"/>
      <c r="N186" s="50">
        <v>5</v>
      </c>
      <c r="O186" s="53">
        <v>28.647822765469826</v>
      </c>
      <c r="P186" s="23">
        <v>10</v>
      </c>
      <c r="Q186" s="23">
        <v>3</v>
      </c>
      <c r="R186" s="11" t="s">
        <v>373</v>
      </c>
    </row>
    <row r="187" spans="1:18" x14ac:dyDescent="0.25">
      <c r="A187" s="47" t="s">
        <v>620</v>
      </c>
      <c r="B187" s="23">
        <v>603</v>
      </c>
      <c r="C187" s="48">
        <v>41365</v>
      </c>
      <c r="D187" s="47" t="s">
        <v>621</v>
      </c>
      <c r="E187" s="55" t="s">
        <v>622</v>
      </c>
      <c r="F187" s="55" t="s">
        <v>623</v>
      </c>
      <c r="G187" s="18" t="s">
        <v>27</v>
      </c>
      <c r="H187" s="50">
        <f>SUM(I187:M187)</f>
        <v>15</v>
      </c>
      <c r="I187" s="56">
        <v>15</v>
      </c>
      <c r="J187" s="14"/>
      <c r="K187" s="14"/>
      <c r="L187" s="14"/>
      <c r="M187" s="14"/>
      <c r="N187" s="50">
        <v>15</v>
      </c>
      <c r="O187" s="53">
        <v>31.830914183855359</v>
      </c>
      <c r="P187" s="23">
        <v>10</v>
      </c>
      <c r="Q187" s="23">
        <v>3</v>
      </c>
      <c r="R187" s="11" t="s">
        <v>373</v>
      </c>
    </row>
    <row r="188" spans="1:18" x14ac:dyDescent="0.25">
      <c r="A188" s="47" t="s">
        <v>624</v>
      </c>
      <c r="B188" s="23">
        <v>606</v>
      </c>
      <c r="C188" s="48">
        <v>41365</v>
      </c>
      <c r="D188" s="47" t="s">
        <v>621</v>
      </c>
      <c r="E188" s="55" t="s">
        <v>622</v>
      </c>
      <c r="F188" s="55" t="s">
        <v>623</v>
      </c>
      <c r="G188" s="18" t="s">
        <v>27</v>
      </c>
      <c r="H188" s="50">
        <f>SUM(I188:M188)</f>
        <v>10</v>
      </c>
      <c r="I188" s="56">
        <v>10</v>
      </c>
      <c r="J188" s="14"/>
      <c r="K188" s="14"/>
      <c r="L188" s="14"/>
      <c r="M188" s="14"/>
      <c r="N188" s="50">
        <v>10</v>
      </c>
      <c r="O188" s="53">
        <v>25.464731347084289</v>
      </c>
      <c r="P188" s="23">
        <v>4</v>
      </c>
      <c r="Q188" s="23">
        <v>3</v>
      </c>
      <c r="R188" s="11" t="s">
        <v>373</v>
      </c>
    </row>
    <row r="189" spans="1:18" x14ac:dyDescent="0.25">
      <c r="A189" s="47" t="s">
        <v>625</v>
      </c>
      <c r="B189" s="23">
        <v>725</v>
      </c>
      <c r="C189" s="48">
        <v>41487</v>
      </c>
      <c r="D189" s="47" t="s">
        <v>64</v>
      </c>
      <c r="E189" s="55" t="s">
        <v>192</v>
      </c>
      <c r="F189" s="55" t="s">
        <v>626</v>
      </c>
      <c r="G189" s="18" t="s">
        <v>46</v>
      </c>
      <c r="H189" s="50">
        <f>SUM(I189:M189)</f>
        <v>15</v>
      </c>
      <c r="I189" s="56">
        <v>15</v>
      </c>
      <c r="J189" s="14"/>
      <c r="K189" s="14"/>
      <c r="L189" s="14"/>
      <c r="M189" s="14"/>
      <c r="N189" s="50">
        <v>10</v>
      </c>
      <c r="O189" s="23">
        <v>40</v>
      </c>
      <c r="P189" s="23">
        <v>24</v>
      </c>
      <c r="Q189" s="23">
        <v>4</v>
      </c>
      <c r="R189" s="11" t="s">
        <v>397</v>
      </c>
    </row>
    <row r="190" spans="1:18" x14ac:dyDescent="0.25">
      <c r="A190" s="47" t="s">
        <v>627</v>
      </c>
      <c r="B190" s="61">
        <v>107</v>
      </c>
      <c r="C190" s="62">
        <v>41456</v>
      </c>
      <c r="D190" s="65" t="s">
        <v>628</v>
      </c>
      <c r="E190" s="34" t="s">
        <v>206</v>
      </c>
      <c r="F190" s="34" t="s">
        <v>298</v>
      </c>
      <c r="G190" s="18" t="s">
        <v>68</v>
      </c>
      <c r="H190" s="50">
        <f>SUM(I190:M190)</f>
        <v>25</v>
      </c>
      <c r="I190" s="56">
        <v>25</v>
      </c>
      <c r="J190" s="14"/>
      <c r="K190" s="14"/>
      <c r="L190" s="14"/>
      <c r="M190" s="14"/>
      <c r="N190" s="50">
        <v>25</v>
      </c>
      <c r="O190" s="23">
        <v>46</v>
      </c>
      <c r="P190" s="23">
        <v>25</v>
      </c>
      <c r="Q190" s="23">
        <v>5</v>
      </c>
      <c r="R190" s="11" t="s">
        <v>373</v>
      </c>
    </row>
    <row r="191" spans="1:18" x14ac:dyDescent="0.25">
      <c r="A191" s="47" t="s">
        <v>629</v>
      </c>
      <c r="B191" s="23">
        <v>121</v>
      </c>
      <c r="C191" s="48">
        <v>41518</v>
      </c>
      <c r="D191" s="47" t="s">
        <v>628</v>
      </c>
      <c r="E191" s="34" t="s">
        <v>206</v>
      </c>
      <c r="F191" s="34" t="s">
        <v>298</v>
      </c>
      <c r="G191" s="18" t="s">
        <v>68</v>
      </c>
      <c r="H191" s="50">
        <f>SUM(I191:M191)</f>
        <v>25</v>
      </c>
      <c r="I191" s="56">
        <v>25</v>
      </c>
      <c r="J191" s="14"/>
      <c r="K191" s="14"/>
      <c r="L191" s="14"/>
      <c r="M191" s="14"/>
      <c r="N191" s="50">
        <v>25</v>
      </c>
      <c r="O191" s="23">
        <v>55</v>
      </c>
      <c r="P191" s="23">
        <v>20</v>
      </c>
      <c r="Q191" s="23">
        <v>3.5</v>
      </c>
      <c r="R191" s="11" t="s">
        <v>373</v>
      </c>
    </row>
    <row r="192" spans="1:18" x14ac:dyDescent="0.25">
      <c r="A192" s="47" t="s">
        <v>630</v>
      </c>
      <c r="B192" s="23">
        <v>122</v>
      </c>
      <c r="C192" s="48">
        <v>41518</v>
      </c>
      <c r="D192" s="47" t="s">
        <v>628</v>
      </c>
      <c r="E192" s="34" t="s">
        <v>206</v>
      </c>
      <c r="F192" s="34" t="s">
        <v>298</v>
      </c>
      <c r="G192" s="18" t="s">
        <v>68</v>
      </c>
      <c r="H192" s="50">
        <f>SUM(I192:M192)</f>
        <v>5</v>
      </c>
      <c r="I192" s="56">
        <v>5</v>
      </c>
      <c r="J192" s="14"/>
      <c r="K192" s="14"/>
      <c r="L192" s="14"/>
      <c r="M192" s="14"/>
      <c r="N192" s="50">
        <v>5</v>
      </c>
      <c r="O192" s="23">
        <v>41</v>
      </c>
      <c r="P192" s="23">
        <v>20</v>
      </c>
      <c r="Q192" s="23">
        <v>2.5</v>
      </c>
      <c r="R192" s="11" t="s">
        <v>373</v>
      </c>
    </row>
    <row r="193" spans="1:18" x14ac:dyDescent="0.25">
      <c r="A193" s="47" t="s">
        <v>631</v>
      </c>
      <c r="B193" s="23">
        <v>311</v>
      </c>
      <c r="C193" s="48">
        <v>41183</v>
      </c>
      <c r="D193" s="47" t="s">
        <v>628</v>
      </c>
      <c r="E193" s="34" t="s">
        <v>206</v>
      </c>
      <c r="F193" s="34" t="s">
        <v>298</v>
      </c>
      <c r="G193" s="18" t="s">
        <v>68</v>
      </c>
      <c r="H193" s="50">
        <f>SUM(I193:M193)</f>
        <v>10</v>
      </c>
      <c r="I193" s="56">
        <v>10</v>
      </c>
      <c r="J193" s="14"/>
      <c r="K193" s="14"/>
      <c r="L193" s="14"/>
      <c r="M193" s="14"/>
      <c r="N193" s="50">
        <v>10</v>
      </c>
      <c r="O193" s="23">
        <v>45</v>
      </c>
      <c r="P193" s="23">
        <v>16</v>
      </c>
      <c r="Q193" s="23">
        <v>3</v>
      </c>
      <c r="R193" s="11" t="s">
        <v>373</v>
      </c>
    </row>
    <row r="194" spans="1:18" x14ac:dyDescent="0.25">
      <c r="A194" s="47" t="s">
        <v>632</v>
      </c>
      <c r="B194" s="23">
        <v>527</v>
      </c>
      <c r="C194" s="48">
        <v>41306</v>
      </c>
      <c r="D194" s="47" t="s">
        <v>633</v>
      </c>
      <c r="E194" s="34" t="s">
        <v>206</v>
      </c>
      <c r="F194" s="34" t="s">
        <v>298</v>
      </c>
      <c r="G194" s="18" t="s">
        <v>68</v>
      </c>
      <c r="H194" s="50">
        <f>SUM(I194:M194)</f>
        <v>12</v>
      </c>
      <c r="I194" s="54">
        <v>12</v>
      </c>
      <c r="J194" s="15"/>
      <c r="K194" s="23"/>
      <c r="L194" s="23"/>
      <c r="M194" s="23"/>
      <c r="N194" s="11">
        <v>20</v>
      </c>
      <c r="O194" s="23">
        <v>35</v>
      </c>
      <c r="P194" s="23">
        <v>26</v>
      </c>
      <c r="Q194" s="23">
        <v>6</v>
      </c>
      <c r="R194" s="11" t="s">
        <v>373</v>
      </c>
    </row>
    <row r="195" spans="1:18" x14ac:dyDescent="0.25">
      <c r="A195" s="47" t="s">
        <v>634</v>
      </c>
      <c r="B195" s="23">
        <v>583</v>
      </c>
      <c r="C195" s="48">
        <v>41426</v>
      </c>
      <c r="D195" s="47" t="s">
        <v>633</v>
      </c>
      <c r="E195" s="34" t="s">
        <v>206</v>
      </c>
      <c r="F195" s="34" t="s">
        <v>298</v>
      </c>
      <c r="G195" s="18" t="s">
        <v>68</v>
      </c>
      <c r="H195" s="50">
        <f>SUM(I195:M195)</f>
        <v>15</v>
      </c>
      <c r="I195" s="56">
        <v>15</v>
      </c>
      <c r="J195" s="14"/>
      <c r="K195" s="14"/>
      <c r="L195" s="14"/>
      <c r="M195" s="14"/>
      <c r="N195" s="50">
        <v>15</v>
      </c>
      <c r="O195" s="23">
        <v>67</v>
      </c>
      <c r="P195" s="23">
        <v>23</v>
      </c>
      <c r="Q195" s="23">
        <v>6</v>
      </c>
      <c r="R195" s="11" t="s">
        <v>373</v>
      </c>
    </row>
    <row r="196" spans="1:18" x14ac:dyDescent="0.25">
      <c r="A196" s="47" t="s">
        <v>635</v>
      </c>
      <c r="B196" s="23">
        <v>741</v>
      </c>
      <c r="C196" s="48">
        <v>41487</v>
      </c>
      <c r="D196" s="47" t="s">
        <v>628</v>
      </c>
      <c r="E196" s="34" t="s">
        <v>206</v>
      </c>
      <c r="F196" s="34" t="s">
        <v>298</v>
      </c>
      <c r="G196" s="18" t="s">
        <v>68</v>
      </c>
      <c r="H196" s="50">
        <f>SUM(I196:M196)</f>
        <v>30</v>
      </c>
      <c r="I196" s="56">
        <v>30</v>
      </c>
      <c r="J196" s="14"/>
      <c r="K196" s="14"/>
      <c r="L196" s="14"/>
      <c r="M196" s="14"/>
      <c r="N196" s="50">
        <v>30</v>
      </c>
      <c r="O196" s="23">
        <v>28</v>
      </c>
      <c r="P196" s="23">
        <v>23</v>
      </c>
      <c r="Q196" s="23">
        <v>4</v>
      </c>
      <c r="R196" s="11" t="s">
        <v>373</v>
      </c>
    </row>
    <row r="197" spans="1:18" x14ac:dyDescent="0.25">
      <c r="A197" s="47" t="s">
        <v>636</v>
      </c>
      <c r="B197" s="23">
        <v>745</v>
      </c>
      <c r="C197" s="48">
        <v>41518</v>
      </c>
      <c r="D197" s="47" t="s">
        <v>628</v>
      </c>
      <c r="E197" s="34" t="s">
        <v>206</v>
      </c>
      <c r="F197" s="34" t="s">
        <v>298</v>
      </c>
      <c r="G197" s="18" t="s">
        <v>68</v>
      </c>
      <c r="H197" s="50">
        <f>SUM(I197:M197)</f>
        <v>15</v>
      </c>
      <c r="I197" s="54">
        <v>15</v>
      </c>
      <c r="N197" s="50">
        <v>15</v>
      </c>
      <c r="O197" s="23">
        <v>40</v>
      </c>
      <c r="P197" s="23">
        <v>22</v>
      </c>
      <c r="Q197" s="23">
        <v>4</v>
      </c>
      <c r="R197" s="11" t="s">
        <v>373</v>
      </c>
    </row>
    <row r="198" spans="1:18" x14ac:dyDescent="0.25">
      <c r="A198" s="47" t="s">
        <v>637</v>
      </c>
      <c r="B198" s="23">
        <v>746</v>
      </c>
      <c r="C198" s="48">
        <v>41548</v>
      </c>
      <c r="D198" s="47" t="s">
        <v>628</v>
      </c>
      <c r="E198" s="34" t="s">
        <v>206</v>
      </c>
      <c r="F198" s="34" t="s">
        <v>298</v>
      </c>
      <c r="G198" s="18" t="s">
        <v>68</v>
      </c>
      <c r="H198" s="50">
        <f>SUM(I198:M198)</f>
        <v>10</v>
      </c>
      <c r="I198" s="54">
        <v>10</v>
      </c>
      <c r="N198" s="50">
        <v>10</v>
      </c>
      <c r="O198" s="23">
        <v>38</v>
      </c>
      <c r="P198" s="23">
        <v>17</v>
      </c>
      <c r="Q198" s="23">
        <v>3</v>
      </c>
      <c r="R198" s="11" t="s">
        <v>373</v>
      </c>
    </row>
    <row r="199" spans="1:18" x14ac:dyDescent="0.25">
      <c r="A199" s="47" t="s">
        <v>638</v>
      </c>
      <c r="B199" s="23">
        <v>754</v>
      </c>
      <c r="C199" s="48">
        <v>41609</v>
      </c>
      <c r="D199" s="47" t="s">
        <v>628</v>
      </c>
      <c r="E199" s="34" t="s">
        <v>206</v>
      </c>
      <c r="F199" s="34" t="s">
        <v>298</v>
      </c>
      <c r="G199" s="18" t="s">
        <v>68</v>
      </c>
      <c r="H199" s="50">
        <f>SUM(I199:M199)</f>
        <v>10</v>
      </c>
      <c r="I199" s="54">
        <v>10</v>
      </c>
      <c r="J199" s="15"/>
      <c r="K199" s="23"/>
      <c r="L199" s="23"/>
      <c r="M199" s="23"/>
      <c r="N199" s="11">
        <v>13</v>
      </c>
      <c r="O199" s="23">
        <v>33</v>
      </c>
      <c r="P199" s="23">
        <v>23</v>
      </c>
      <c r="Q199" s="23">
        <v>3</v>
      </c>
      <c r="R199" s="11" t="s">
        <v>373</v>
      </c>
    </row>
    <row r="200" spans="1:18" x14ac:dyDescent="0.25">
      <c r="A200" s="47" t="s">
        <v>639</v>
      </c>
      <c r="B200" s="23">
        <v>756</v>
      </c>
      <c r="C200" s="48">
        <v>41609</v>
      </c>
      <c r="D200" s="47" t="s">
        <v>628</v>
      </c>
      <c r="E200" s="34" t="s">
        <v>206</v>
      </c>
      <c r="F200" s="34" t="s">
        <v>298</v>
      </c>
      <c r="G200" s="18" t="s">
        <v>68</v>
      </c>
      <c r="H200" s="50">
        <f>SUM(I200:M200)</f>
        <v>20</v>
      </c>
      <c r="I200" s="54">
        <v>20</v>
      </c>
      <c r="J200" s="15"/>
      <c r="K200" s="23"/>
      <c r="L200" s="23"/>
      <c r="M200" s="23"/>
      <c r="N200" s="11">
        <v>22</v>
      </c>
      <c r="O200" s="23">
        <v>67</v>
      </c>
      <c r="P200" s="23">
        <v>27</v>
      </c>
      <c r="Q200" s="23">
        <v>4</v>
      </c>
      <c r="R200" s="11" t="s">
        <v>373</v>
      </c>
    </row>
    <row r="201" spans="1:18" x14ac:dyDescent="0.25">
      <c r="A201" s="47" t="s">
        <v>640</v>
      </c>
      <c r="B201" s="23">
        <v>757</v>
      </c>
      <c r="C201" s="48">
        <v>41548</v>
      </c>
      <c r="D201" s="47" t="s">
        <v>628</v>
      </c>
      <c r="E201" s="34" t="s">
        <v>206</v>
      </c>
      <c r="F201" s="34" t="s">
        <v>298</v>
      </c>
      <c r="G201" s="18" t="s">
        <v>68</v>
      </c>
      <c r="H201" s="50">
        <f>SUM(I201:M201)</f>
        <v>22</v>
      </c>
      <c r="I201" s="54">
        <v>12</v>
      </c>
      <c r="J201" s="11">
        <v>10</v>
      </c>
      <c r="N201" s="50">
        <v>11</v>
      </c>
      <c r="O201" s="23">
        <v>42</v>
      </c>
      <c r="P201" s="23">
        <v>28</v>
      </c>
      <c r="Q201" s="23">
        <v>4</v>
      </c>
      <c r="R201" s="11" t="s">
        <v>373</v>
      </c>
    </row>
    <row r="202" spans="1:18" x14ac:dyDescent="0.25">
      <c r="A202" s="47" t="s">
        <v>641</v>
      </c>
      <c r="B202" s="23">
        <v>758</v>
      </c>
      <c r="C202" s="48">
        <v>41548</v>
      </c>
      <c r="D202" s="47" t="s">
        <v>628</v>
      </c>
      <c r="E202" s="34" t="s">
        <v>206</v>
      </c>
      <c r="F202" s="34" t="s">
        <v>298</v>
      </c>
      <c r="G202" s="18" t="s">
        <v>68</v>
      </c>
      <c r="H202" s="50">
        <f>SUM(I202:M202)</f>
        <v>34</v>
      </c>
      <c r="I202" s="54">
        <v>34</v>
      </c>
      <c r="N202" s="50">
        <v>34</v>
      </c>
      <c r="O202" s="23">
        <v>41</v>
      </c>
      <c r="P202" s="23">
        <v>18</v>
      </c>
      <c r="Q202" s="23">
        <v>3.5</v>
      </c>
      <c r="R202" s="11" t="s">
        <v>373</v>
      </c>
    </row>
    <row r="203" spans="1:18" x14ac:dyDescent="0.25">
      <c r="A203" s="47" t="s">
        <v>642</v>
      </c>
      <c r="B203" s="23">
        <v>759</v>
      </c>
      <c r="C203" s="48">
        <v>41548</v>
      </c>
      <c r="D203" s="47" t="s">
        <v>628</v>
      </c>
      <c r="E203" s="34" t="s">
        <v>206</v>
      </c>
      <c r="F203" s="34" t="s">
        <v>298</v>
      </c>
      <c r="G203" s="18" t="s">
        <v>68</v>
      </c>
      <c r="H203" s="50">
        <f>SUM(I203:M203)</f>
        <v>36</v>
      </c>
      <c r="I203" s="54">
        <v>36</v>
      </c>
      <c r="N203" s="50">
        <v>36</v>
      </c>
      <c r="O203" s="23">
        <v>48</v>
      </c>
      <c r="P203" s="23">
        <v>26</v>
      </c>
      <c r="Q203" s="23">
        <v>4</v>
      </c>
      <c r="R203" s="11" t="s">
        <v>373</v>
      </c>
    </row>
    <row r="204" spans="1:18" x14ac:dyDescent="0.25">
      <c r="A204" s="47" t="s">
        <v>643</v>
      </c>
      <c r="B204" s="23">
        <v>760</v>
      </c>
      <c r="C204" s="48">
        <v>41548</v>
      </c>
      <c r="D204" s="47" t="s">
        <v>628</v>
      </c>
      <c r="E204" s="34" t="s">
        <v>206</v>
      </c>
      <c r="F204" s="34" t="s">
        <v>298</v>
      </c>
      <c r="G204" s="18" t="s">
        <v>68</v>
      </c>
      <c r="H204" s="50">
        <f>SUM(I204:M204)</f>
        <v>8</v>
      </c>
      <c r="I204" s="54">
        <v>8</v>
      </c>
      <c r="N204" s="50">
        <v>15</v>
      </c>
      <c r="O204" s="23">
        <v>44</v>
      </c>
      <c r="P204" s="23">
        <v>17</v>
      </c>
      <c r="Q204" s="23">
        <v>4</v>
      </c>
      <c r="R204" s="11" t="s">
        <v>373</v>
      </c>
    </row>
    <row r="205" spans="1:18" x14ac:dyDescent="0.25">
      <c r="A205" s="47" t="s">
        <v>644</v>
      </c>
      <c r="B205" s="23">
        <v>763</v>
      </c>
      <c r="C205" s="48">
        <v>41548</v>
      </c>
      <c r="D205" s="47" t="s">
        <v>628</v>
      </c>
      <c r="E205" s="34" t="s">
        <v>206</v>
      </c>
      <c r="F205" s="34" t="s">
        <v>298</v>
      </c>
      <c r="G205" s="18" t="s">
        <v>68</v>
      </c>
      <c r="H205" s="50">
        <f>SUM(I205:M205)</f>
        <v>10</v>
      </c>
      <c r="I205" s="54">
        <v>10</v>
      </c>
      <c r="N205" s="50">
        <v>10</v>
      </c>
      <c r="O205" s="23">
        <v>52</v>
      </c>
      <c r="P205" s="23">
        <v>18</v>
      </c>
      <c r="Q205" s="23">
        <v>4</v>
      </c>
      <c r="R205" s="11" t="s">
        <v>373</v>
      </c>
    </row>
    <row r="206" spans="1:18" x14ac:dyDescent="0.25">
      <c r="A206" s="47" t="s">
        <v>644</v>
      </c>
      <c r="B206" s="23">
        <v>763</v>
      </c>
      <c r="C206" s="48">
        <v>41548</v>
      </c>
      <c r="D206" s="47" t="s">
        <v>628</v>
      </c>
      <c r="E206" s="34" t="s">
        <v>206</v>
      </c>
      <c r="F206" s="34" t="s">
        <v>298</v>
      </c>
      <c r="G206" s="18" t="s">
        <v>68</v>
      </c>
      <c r="H206" s="50">
        <f>SUM(I206:M206)</f>
        <v>29</v>
      </c>
      <c r="I206" s="54">
        <v>5</v>
      </c>
      <c r="J206" s="11">
        <v>24</v>
      </c>
      <c r="N206" s="50">
        <v>14.5</v>
      </c>
      <c r="O206" s="23">
        <v>59</v>
      </c>
      <c r="P206" s="23">
        <v>28</v>
      </c>
      <c r="Q206" s="23">
        <v>3</v>
      </c>
      <c r="R206" s="11" t="s">
        <v>373</v>
      </c>
    </row>
    <row r="207" spans="1:18" x14ac:dyDescent="0.25">
      <c r="A207" s="47" t="s">
        <v>645</v>
      </c>
      <c r="B207" s="23">
        <v>764</v>
      </c>
      <c r="C207" s="48">
        <v>41548</v>
      </c>
      <c r="D207" s="47" t="s">
        <v>628</v>
      </c>
      <c r="E207" s="34" t="s">
        <v>206</v>
      </c>
      <c r="F207" s="34" t="s">
        <v>298</v>
      </c>
      <c r="G207" s="18" t="s">
        <v>68</v>
      </c>
      <c r="H207" s="50">
        <f>SUM(I207:M207)</f>
        <v>18</v>
      </c>
      <c r="I207" s="54">
        <v>18</v>
      </c>
      <c r="N207" s="50">
        <v>18</v>
      </c>
      <c r="O207" s="23">
        <v>55</v>
      </c>
      <c r="P207" s="23">
        <v>28</v>
      </c>
      <c r="Q207" s="23">
        <v>4</v>
      </c>
      <c r="R207" s="11" t="s">
        <v>373</v>
      </c>
    </row>
    <row r="208" spans="1:18" x14ac:dyDescent="0.25">
      <c r="A208" s="47" t="s">
        <v>646</v>
      </c>
      <c r="B208" s="23">
        <v>765</v>
      </c>
      <c r="C208" s="48">
        <v>41548</v>
      </c>
      <c r="D208" s="47" t="s">
        <v>628</v>
      </c>
      <c r="E208" s="34" t="s">
        <v>206</v>
      </c>
      <c r="F208" s="34" t="s">
        <v>298</v>
      </c>
      <c r="G208" s="18" t="s">
        <v>68</v>
      </c>
      <c r="H208" s="50">
        <f>SUM(I208:M208)</f>
        <v>35</v>
      </c>
      <c r="I208" s="54">
        <v>25</v>
      </c>
      <c r="J208" s="11">
        <v>10</v>
      </c>
      <c r="N208" s="50">
        <v>17.5</v>
      </c>
      <c r="O208" s="23">
        <v>53</v>
      </c>
      <c r="P208" s="23">
        <v>25</v>
      </c>
      <c r="Q208" s="23">
        <v>3.5</v>
      </c>
      <c r="R208" s="11" t="s">
        <v>373</v>
      </c>
    </row>
    <row r="209" spans="1:18" x14ac:dyDescent="0.25">
      <c r="A209" s="47" t="s">
        <v>647</v>
      </c>
      <c r="B209" s="23">
        <v>766</v>
      </c>
      <c r="C209" s="48">
        <v>41548</v>
      </c>
      <c r="D209" s="47" t="s">
        <v>628</v>
      </c>
      <c r="E209" s="34" t="s">
        <v>206</v>
      </c>
      <c r="F209" s="34" t="s">
        <v>298</v>
      </c>
      <c r="G209" s="18" t="s">
        <v>68</v>
      </c>
      <c r="H209" s="50">
        <f>SUM(I209:M209)</f>
        <v>35</v>
      </c>
      <c r="I209" s="54">
        <v>30</v>
      </c>
      <c r="J209" s="11">
        <v>5</v>
      </c>
      <c r="N209" s="50">
        <v>17.5</v>
      </c>
      <c r="O209" s="23">
        <v>15</v>
      </c>
      <c r="P209" s="23">
        <v>10</v>
      </c>
      <c r="Q209" s="23">
        <v>3</v>
      </c>
      <c r="R209" s="11" t="s">
        <v>373</v>
      </c>
    </row>
    <row r="210" spans="1:18" x14ac:dyDescent="0.25">
      <c r="A210" s="47" t="s">
        <v>648</v>
      </c>
      <c r="B210" s="23">
        <v>767</v>
      </c>
      <c r="C210" s="48">
        <v>41548</v>
      </c>
      <c r="D210" s="47" t="s">
        <v>628</v>
      </c>
      <c r="E210" s="34" t="s">
        <v>206</v>
      </c>
      <c r="F210" s="34" t="s">
        <v>298</v>
      </c>
      <c r="G210" s="18" t="s">
        <v>68</v>
      </c>
      <c r="H210" s="50">
        <f>SUM(I210:M210)</f>
        <v>32</v>
      </c>
      <c r="I210" s="54">
        <v>32</v>
      </c>
      <c r="N210" s="50">
        <v>32</v>
      </c>
      <c r="O210" s="23">
        <v>45</v>
      </c>
      <c r="P210" s="23">
        <v>31</v>
      </c>
      <c r="Q210" s="23">
        <v>4</v>
      </c>
      <c r="R210" s="11" t="s">
        <v>373</v>
      </c>
    </row>
    <row r="211" spans="1:18" x14ac:dyDescent="0.25">
      <c r="A211" s="47" t="s">
        <v>649</v>
      </c>
      <c r="B211" s="23">
        <v>772</v>
      </c>
      <c r="C211" s="48">
        <v>41548</v>
      </c>
      <c r="D211" s="47" t="s">
        <v>628</v>
      </c>
      <c r="E211" s="34" t="s">
        <v>206</v>
      </c>
      <c r="F211" s="34" t="s">
        <v>298</v>
      </c>
      <c r="G211" s="18" t="s">
        <v>68</v>
      </c>
      <c r="H211" s="50">
        <f>SUM(I211:M211)</f>
        <v>18</v>
      </c>
      <c r="I211" s="54">
        <v>18</v>
      </c>
      <c r="N211" s="50">
        <v>18</v>
      </c>
      <c r="O211" s="23">
        <v>46</v>
      </c>
      <c r="P211" s="23">
        <v>22</v>
      </c>
      <c r="Q211" s="23">
        <v>3.5</v>
      </c>
      <c r="R211" s="11" t="s">
        <v>373</v>
      </c>
    </row>
    <row r="212" spans="1:18" x14ac:dyDescent="0.25">
      <c r="A212" s="47" t="s">
        <v>650</v>
      </c>
      <c r="B212" s="23">
        <v>774</v>
      </c>
      <c r="C212" s="48">
        <v>41548</v>
      </c>
      <c r="D212" s="47" t="s">
        <v>628</v>
      </c>
      <c r="E212" s="34" t="s">
        <v>206</v>
      </c>
      <c r="F212" s="34" t="s">
        <v>298</v>
      </c>
      <c r="G212" s="18" t="s">
        <v>68</v>
      </c>
      <c r="H212" s="50">
        <f>SUM(I212:M212)</f>
        <v>16</v>
      </c>
      <c r="I212" s="54">
        <v>16</v>
      </c>
      <c r="N212" s="50">
        <v>16</v>
      </c>
      <c r="O212" s="23">
        <v>53</v>
      </c>
      <c r="P212" s="23">
        <v>25</v>
      </c>
      <c r="Q212" s="23">
        <v>3.5</v>
      </c>
      <c r="R212" s="11" t="s">
        <v>373</v>
      </c>
    </row>
    <row r="213" spans="1:18" x14ac:dyDescent="0.25">
      <c r="A213" s="47" t="s">
        <v>651</v>
      </c>
      <c r="B213" s="23">
        <v>775</v>
      </c>
      <c r="C213" s="48">
        <v>41548</v>
      </c>
      <c r="D213" s="47" t="s">
        <v>628</v>
      </c>
      <c r="E213" s="34" t="s">
        <v>206</v>
      </c>
      <c r="F213" s="34" t="s">
        <v>298</v>
      </c>
      <c r="G213" s="18" t="s">
        <v>68</v>
      </c>
      <c r="H213" s="50">
        <f>SUM(I213:M213)</f>
        <v>20</v>
      </c>
      <c r="I213" s="54">
        <v>20</v>
      </c>
      <c r="N213" s="50">
        <v>20</v>
      </c>
      <c r="O213" s="23">
        <v>41</v>
      </c>
      <c r="P213" s="23">
        <v>17</v>
      </c>
      <c r="Q213" s="23">
        <v>3</v>
      </c>
      <c r="R213" s="11" t="s">
        <v>373</v>
      </c>
    </row>
    <row r="214" spans="1:18" x14ac:dyDescent="0.25">
      <c r="A214" s="47" t="s">
        <v>652</v>
      </c>
      <c r="B214" s="23">
        <v>309</v>
      </c>
      <c r="C214" s="48">
        <v>41183</v>
      </c>
      <c r="D214" s="47" t="s">
        <v>653</v>
      </c>
      <c r="E214" s="11" t="s">
        <v>194</v>
      </c>
      <c r="F214" s="11" t="s">
        <v>299</v>
      </c>
      <c r="G214" s="7" t="s">
        <v>20</v>
      </c>
      <c r="H214" s="50">
        <f>SUM(I214:M214)</f>
        <v>25</v>
      </c>
      <c r="I214" s="56">
        <v>25</v>
      </c>
      <c r="J214" s="14"/>
      <c r="K214" s="14"/>
      <c r="L214" s="14"/>
      <c r="M214" s="14"/>
      <c r="N214" s="50">
        <v>25</v>
      </c>
      <c r="O214" s="23">
        <v>72</v>
      </c>
      <c r="P214" s="23">
        <v>21</v>
      </c>
      <c r="Q214" s="23">
        <v>4</v>
      </c>
      <c r="R214" s="11" t="s">
        <v>373</v>
      </c>
    </row>
    <row r="215" spans="1:18" x14ac:dyDescent="0.25">
      <c r="A215" s="47" t="s">
        <v>654</v>
      </c>
      <c r="B215" s="23">
        <v>310</v>
      </c>
      <c r="C215" s="48">
        <v>41183</v>
      </c>
      <c r="D215" s="47" t="s">
        <v>655</v>
      </c>
      <c r="E215" s="11" t="s">
        <v>194</v>
      </c>
      <c r="F215" s="11" t="s">
        <v>299</v>
      </c>
      <c r="G215" s="7" t="s">
        <v>20</v>
      </c>
      <c r="H215" s="50">
        <f>SUM(I215:M215)</f>
        <v>23</v>
      </c>
      <c r="I215" s="56">
        <v>23</v>
      </c>
      <c r="J215" s="14"/>
      <c r="K215" s="14"/>
      <c r="L215" s="14"/>
      <c r="M215" s="14"/>
      <c r="N215" s="50">
        <v>23</v>
      </c>
      <c r="O215" s="23">
        <v>74</v>
      </c>
      <c r="P215" s="23">
        <v>19</v>
      </c>
      <c r="Q215" s="23">
        <v>4</v>
      </c>
      <c r="R215" s="11" t="s">
        <v>373</v>
      </c>
    </row>
    <row r="216" spans="1:18" x14ac:dyDescent="0.25">
      <c r="A216" s="47" t="s">
        <v>656</v>
      </c>
      <c r="B216" s="23">
        <v>1001</v>
      </c>
      <c r="C216" s="48">
        <v>41122</v>
      </c>
      <c r="D216" s="47" t="s">
        <v>657</v>
      </c>
      <c r="E216" s="11" t="s">
        <v>194</v>
      </c>
      <c r="F216" s="11" t="s">
        <v>299</v>
      </c>
      <c r="G216" s="7" t="s">
        <v>20</v>
      </c>
      <c r="H216" s="50">
        <f>SUM(I216:M216)</f>
        <v>15</v>
      </c>
      <c r="I216" s="56">
        <v>15</v>
      </c>
      <c r="J216" s="14"/>
      <c r="K216" s="14"/>
      <c r="L216" s="14"/>
      <c r="M216" s="14"/>
      <c r="N216" s="50">
        <v>15</v>
      </c>
      <c r="O216" s="23">
        <v>22</v>
      </c>
      <c r="P216" s="23">
        <v>11</v>
      </c>
      <c r="Q216" s="23">
        <v>4</v>
      </c>
      <c r="R216" s="11" t="s">
        <v>373</v>
      </c>
    </row>
    <row r="217" spans="1:18" x14ac:dyDescent="0.25">
      <c r="A217" s="47" t="s">
        <v>658</v>
      </c>
      <c r="B217" s="23">
        <v>1007</v>
      </c>
      <c r="C217" s="48">
        <v>41091</v>
      </c>
      <c r="D217" s="47" t="s">
        <v>659</v>
      </c>
      <c r="E217" s="11" t="s">
        <v>225</v>
      </c>
      <c r="F217" s="11" t="s">
        <v>301</v>
      </c>
      <c r="G217" s="7" t="s">
        <v>44</v>
      </c>
      <c r="H217" s="50">
        <f>SUM(I217:M217)</f>
        <v>25</v>
      </c>
      <c r="I217" s="56">
        <v>10</v>
      </c>
      <c r="J217" s="14">
        <v>15</v>
      </c>
      <c r="K217" s="14"/>
      <c r="L217" s="14"/>
      <c r="M217" s="14"/>
      <c r="N217" s="50">
        <v>10</v>
      </c>
      <c r="O217" s="23">
        <v>65</v>
      </c>
      <c r="P217" s="23">
        <v>22</v>
      </c>
      <c r="Q217" s="23">
        <v>6</v>
      </c>
      <c r="R217" s="11" t="s">
        <v>373</v>
      </c>
    </row>
    <row r="218" spans="1:18" x14ac:dyDescent="0.25">
      <c r="A218" s="57" t="s">
        <v>660</v>
      </c>
      <c r="B218" s="58">
        <v>6</v>
      </c>
      <c r="C218" s="48">
        <v>41091</v>
      </c>
      <c r="D218" s="47" t="s">
        <v>661</v>
      </c>
      <c r="E218" s="11" t="s">
        <v>225</v>
      </c>
      <c r="F218" s="15" t="s">
        <v>301</v>
      </c>
      <c r="G218" s="7" t="s">
        <v>58</v>
      </c>
      <c r="H218" s="50">
        <f>SUM(I218:M218)</f>
        <v>23</v>
      </c>
      <c r="I218" s="56">
        <v>10</v>
      </c>
      <c r="J218" s="14">
        <v>13</v>
      </c>
      <c r="K218" s="14"/>
      <c r="L218" s="14"/>
      <c r="M218" s="14"/>
      <c r="N218" s="50">
        <v>10</v>
      </c>
      <c r="O218" s="59">
        <v>32</v>
      </c>
      <c r="P218" s="23">
        <v>16</v>
      </c>
      <c r="Q218" s="23">
        <v>5</v>
      </c>
      <c r="R218" s="11" t="s">
        <v>373</v>
      </c>
    </row>
    <row r="219" spans="1:18" x14ac:dyDescent="0.25">
      <c r="A219" s="47" t="s">
        <v>662</v>
      </c>
      <c r="B219" s="23">
        <v>526</v>
      </c>
      <c r="C219" s="48">
        <v>41306</v>
      </c>
      <c r="D219" s="47" t="s">
        <v>64</v>
      </c>
      <c r="E219" s="55" t="s">
        <v>245</v>
      </c>
      <c r="F219" s="55" t="s">
        <v>663</v>
      </c>
      <c r="G219" s="18" t="s">
        <v>32</v>
      </c>
      <c r="H219" s="50">
        <f>SUM(I219:M219)</f>
        <v>22</v>
      </c>
      <c r="I219" s="56">
        <v>5</v>
      </c>
      <c r="J219" s="14">
        <v>7</v>
      </c>
      <c r="K219" s="14">
        <v>10</v>
      </c>
      <c r="L219" s="14"/>
      <c r="M219" s="14"/>
      <c r="N219" s="50">
        <v>26.5</v>
      </c>
      <c r="O219" s="23">
        <v>22</v>
      </c>
      <c r="P219" s="23">
        <v>15</v>
      </c>
      <c r="Q219" s="23">
        <v>3</v>
      </c>
      <c r="R219" s="11" t="s">
        <v>373</v>
      </c>
    </row>
    <row r="220" spans="1:18" x14ac:dyDescent="0.25">
      <c r="A220" s="47" t="s">
        <v>664</v>
      </c>
      <c r="B220" s="23">
        <v>525</v>
      </c>
      <c r="C220" s="48">
        <v>41306</v>
      </c>
      <c r="D220" s="47" t="s">
        <v>665</v>
      </c>
      <c r="E220" s="11" t="s">
        <v>173</v>
      </c>
      <c r="F220" s="11" t="s">
        <v>306</v>
      </c>
      <c r="G220" s="7" t="s">
        <v>16</v>
      </c>
      <c r="H220" s="50">
        <f>SUM(I220:M220)</f>
        <v>35</v>
      </c>
      <c r="I220" s="56">
        <v>20</v>
      </c>
      <c r="J220" s="14">
        <v>10</v>
      </c>
      <c r="K220" s="14">
        <v>5</v>
      </c>
      <c r="L220" s="14"/>
      <c r="M220" s="14"/>
      <c r="N220" s="50">
        <v>11.666666666666666</v>
      </c>
      <c r="O220" s="23">
        <v>60</v>
      </c>
      <c r="P220" s="23">
        <v>39</v>
      </c>
      <c r="Q220" s="23">
        <v>6</v>
      </c>
      <c r="R220" s="11" t="s">
        <v>373</v>
      </c>
    </row>
    <row r="221" spans="1:18" x14ac:dyDescent="0.25">
      <c r="A221" s="47" t="s">
        <v>666</v>
      </c>
      <c r="B221" s="23">
        <v>531</v>
      </c>
      <c r="C221" s="48">
        <v>41306</v>
      </c>
      <c r="D221" s="47" t="s">
        <v>665</v>
      </c>
      <c r="E221" s="11" t="s">
        <v>173</v>
      </c>
      <c r="F221" s="11" t="s">
        <v>306</v>
      </c>
      <c r="G221" s="7" t="s">
        <v>16</v>
      </c>
      <c r="H221" s="50">
        <f>SUM(I221:M221)</f>
        <v>26</v>
      </c>
      <c r="I221" s="56">
        <v>15</v>
      </c>
      <c r="J221" s="14">
        <v>11</v>
      </c>
      <c r="K221" s="14"/>
      <c r="L221" s="14"/>
      <c r="M221" s="14"/>
      <c r="N221" s="50">
        <v>15</v>
      </c>
      <c r="O221" s="23">
        <v>65</v>
      </c>
      <c r="P221" s="23">
        <v>37</v>
      </c>
      <c r="Q221" s="23">
        <v>6</v>
      </c>
      <c r="R221" s="11" t="s">
        <v>373</v>
      </c>
    </row>
    <row r="222" spans="1:18" x14ac:dyDescent="0.25">
      <c r="A222" s="47" t="s">
        <v>667</v>
      </c>
      <c r="B222" s="23">
        <v>538</v>
      </c>
      <c r="C222" s="48">
        <v>41365</v>
      </c>
      <c r="D222" s="47" t="s">
        <v>665</v>
      </c>
      <c r="E222" s="11" t="s">
        <v>173</v>
      </c>
      <c r="F222" s="11" t="s">
        <v>306</v>
      </c>
      <c r="G222" s="7" t="s">
        <v>16</v>
      </c>
      <c r="H222" s="50">
        <f>SUM(I222:M222)</f>
        <v>25</v>
      </c>
      <c r="I222" s="56">
        <v>18</v>
      </c>
      <c r="J222" s="14">
        <v>7</v>
      </c>
      <c r="K222" s="14"/>
      <c r="L222" s="14"/>
      <c r="M222" s="14"/>
      <c r="N222" s="50">
        <v>18</v>
      </c>
      <c r="O222" s="23">
        <v>68</v>
      </c>
      <c r="P222" s="23">
        <v>33</v>
      </c>
      <c r="Q222" s="23">
        <v>4</v>
      </c>
      <c r="R222" s="11" t="s">
        <v>373</v>
      </c>
    </row>
    <row r="223" spans="1:18" x14ac:dyDescent="0.25">
      <c r="A223" s="47" t="s">
        <v>668</v>
      </c>
      <c r="B223" s="23">
        <v>712</v>
      </c>
      <c r="C223" s="48">
        <v>41456</v>
      </c>
      <c r="D223" s="47" t="s">
        <v>64</v>
      </c>
      <c r="E223" s="55" t="s">
        <v>669</v>
      </c>
      <c r="F223" s="55" t="s">
        <v>313</v>
      </c>
      <c r="G223" s="18" t="s">
        <v>36</v>
      </c>
      <c r="H223" s="50">
        <f>SUM(I223:M223)</f>
        <v>20</v>
      </c>
      <c r="I223" s="56">
        <v>20</v>
      </c>
      <c r="J223" s="14"/>
      <c r="K223" s="14"/>
      <c r="L223" s="14"/>
      <c r="M223" s="14"/>
      <c r="N223" s="50">
        <v>20</v>
      </c>
      <c r="O223" s="23">
        <v>26</v>
      </c>
      <c r="P223" s="23">
        <v>10</v>
      </c>
      <c r="Q223" s="23">
        <v>5</v>
      </c>
      <c r="R223" s="11" t="s">
        <v>373</v>
      </c>
    </row>
    <row r="224" spans="1:18" x14ac:dyDescent="0.25">
      <c r="A224" s="57" t="s">
        <v>670</v>
      </c>
      <c r="B224" s="23">
        <v>52</v>
      </c>
      <c r="C224" s="48">
        <v>41456</v>
      </c>
      <c r="D224" s="73" t="s">
        <v>671</v>
      </c>
      <c r="E224" s="11" t="s">
        <v>672</v>
      </c>
      <c r="F224" s="11" t="s">
        <v>673</v>
      </c>
      <c r="G224" s="7" t="s">
        <v>11</v>
      </c>
      <c r="H224" s="50">
        <f>SUM(I224:M224)</f>
        <v>40</v>
      </c>
      <c r="I224" s="56">
        <v>20</v>
      </c>
      <c r="J224" s="14">
        <v>8</v>
      </c>
      <c r="K224" s="14">
        <v>12</v>
      </c>
      <c r="L224" s="14"/>
      <c r="M224" s="14"/>
      <c r="N224" s="50">
        <v>20</v>
      </c>
      <c r="O224" s="23">
        <v>80</v>
      </c>
      <c r="P224" s="23">
        <v>35</v>
      </c>
      <c r="Q224" s="23">
        <v>6</v>
      </c>
      <c r="R224" s="11" t="s">
        <v>373</v>
      </c>
    </row>
    <row r="225" spans="1:18" x14ac:dyDescent="0.25">
      <c r="A225" s="57" t="s">
        <v>674</v>
      </c>
      <c r="B225" s="23">
        <v>57</v>
      </c>
      <c r="C225" s="48">
        <v>41091</v>
      </c>
      <c r="D225" s="73" t="s">
        <v>675</v>
      </c>
      <c r="E225" s="11" t="s">
        <v>672</v>
      </c>
      <c r="F225" s="11" t="s">
        <v>673</v>
      </c>
      <c r="G225" s="7" t="s">
        <v>11</v>
      </c>
      <c r="H225" s="50">
        <f>SUM(I225:M225)</f>
        <v>38</v>
      </c>
      <c r="I225" s="56">
        <v>20</v>
      </c>
      <c r="J225" s="14">
        <v>10</v>
      </c>
      <c r="K225" s="14">
        <v>8</v>
      </c>
      <c r="L225" s="14"/>
      <c r="M225" s="14"/>
      <c r="N225" s="50">
        <v>20</v>
      </c>
      <c r="O225" s="58">
        <v>55</v>
      </c>
      <c r="P225" s="58">
        <v>18</v>
      </c>
      <c r="Q225" s="23">
        <v>3</v>
      </c>
      <c r="R225" s="11" t="s">
        <v>373</v>
      </c>
    </row>
    <row r="226" spans="1:18" x14ac:dyDescent="0.25">
      <c r="A226" s="68" t="s">
        <v>676</v>
      </c>
      <c r="B226" s="61">
        <v>100</v>
      </c>
      <c r="C226" s="48">
        <v>41122</v>
      </c>
      <c r="D226" s="73" t="s">
        <v>677</v>
      </c>
      <c r="E226" s="11" t="s">
        <v>672</v>
      </c>
      <c r="F226" s="11" t="s">
        <v>673</v>
      </c>
      <c r="G226" s="7" t="s">
        <v>11</v>
      </c>
      <c r="H226" s="50">
        <f>SUM(I226:M226)</f>
        <v>58</v>
      </c>
      <c r="I226" s="56">
        <v>15</v>
      </c>
      <c r="J226" s="14">
        <v>35</v>
      </c>
      <c r="K226" s="14">
        <v>8</v>
      </c>
      <c r="L226" s="14"/>
      <c r="M226" s="14"/>
      <c r="N226" s="50">
        <v>15</v>
      </c>
      <c r="O226" s="70">
        <v>55</v>
      </c>
      <c r="P226" s="70">
        <v>15</v>
      </c>
      <c r="Q226" s="70">
        <v>4</v>
      </c>
      <c r="R226" s="15" t="s">
        <v>373</v>
      </c>
    </row>
    <row r="227" spans="1:18" x14ac:dyDescent="0.25">
      <c r="A227" s="47" t="s">
        <v>678</v>
      </c>
      <c r="B227" s="61">
        <v>106</v>
      </c>
      <c r="C227" s="62">
        <v>41456</v>
      </c>
      <c r="D227" s="73" t="s">
        <v>679</v>
      </c>
      <c r="E227" s="11" t="s">
        <v>672</v>
      </c>
      <c r="F227" s="11" t="s">
        <v>673</v>
      </c>
      <c r="G227" s="7" t="s">
        <v>11</v>
      </c>
      <c r="H227" s="50">
        <f>SUM(I227:M227)</f>
        <v>10</v>
      </c>
      <c r="I227" s="56">
        <v>10</v>
      </c>
      <c r="J227" s="14"/>
      <c r="K227" s="14"/>
      <c r="L227" s="14"/>
      <c r="M227" s="14"/>
      <c r="N227" s="50">
        <v>10</v>
      </c>
      <c r="O227" s="23">
        <v>40</v>
      </c>
      <c r="P227" s="23">
        <v>12</v>
      </c>
      <c r="Q227" s="23">
        <v>3</v>
      </c>
      <c r="R227" s="11" t="s">
        <v>373</v>
      </c>
    </row>
    <row r="228" spans="1:18" x14ac:dyDescent="0.25">
      <c r="A228" s="47" t="s">
        <v>680</v>
      </c>
      <c r="B228" s="23">
        <v>113</v>
      </c>
      <c r="C228" s="62">
        <v>41487</v>
      </c>
      <c r="D228" s="73" t="s">
        <v>681</v>
      </c>
      <c r="E228" s="11" t="s">
        <v>672</v>
      </c>
      <c r="F228" s="11" t="s">
        <v>673</v>
      </c>
      <c r="G228" s="7" t="s">
        <v>11</v>
      </c>
      <c r="H228" s="50">
        <f>SUM(I228:M228)</f>
        <v>35</v>
      </c>
      <c r="I228" s="56">
        <v>25</v>
      </c>
      <c r="J228" s="14">
        <v>10</v>
      </c>
      <c r="K228" s="14"/>
      <c r="L228" s="14"/>
      <c r="M228" s="14"/>
      <c r="N228" s="50">
        <v>25</v>
      </c>
      <c r="O228" s="23">
        <v>45</v>
      </c>
      <c r="P228" s="23">
        <v>12</v>
      </c>
      <c r="Q228" s="23">
        <v>3</v>
      </c>
      <c r="R228" s="11" t="s">
        <v>373</v>
      </c>
    </row>
    <row r="229" spans="1:18" x14ac:dyDescent="0.25">
      <c r="A229" s="47" t="s">
        <v>682</v>
      </c>
      <c r="B229" s="23">
        <v>548</v>
      </c>
      <c r="C229" s="48">
        <v>41334</v>
      </c>
      <c r="D229" s="47" t="s">
        <v>64</v>
      </c>
      <c r="E229" s="55" t="s">
        <v>192</v>
      </c>
      <c r="F229" s="55" t="s">
        <v>315</v>
      </c>
      <c r="G229" s="18" t="s">
        <v>49</v>
      </c>
      <c r="H229" s="50">
        <f>SUM(I229:M229)</f>
        <v>38</v>
      </c>
      <c r="I229" s="56">
        <v>38</v>
      </c>
      <c r="J229" s="14"/>
      <c r="K229" s="14"/>
      <c r="L229" s="14"/>
      <c r="M229" s="14"/>
      <c r="N229" s="50">
        <v>40</v>
      </c>
      <c r="O229" s="23">
        <v>24</v>
      </c>
      <c r="P229" s="23">
        <v>20</v>
      </c>
      <c r="Q229" s="23">
        <v>5</v>
      </c>
      <c r="R229" s="11" t="s">
        <v>373</v>
      </c>
    </row>
    <row r="230" spans="1:18" x14ac:dyDescent="0.25">
      <c r="A230" s="47" t="s">
        <v>683</v>
      </c>
      <c r="B230" s="23">
        <v>574</v>
      </c>
      <c r="C230" s="48">
        <v>41395</v>
      </c>
      <c r="D230" s="47" t="s">
        <v>64</v>
      </c>
      <c r="E230" s="55" t="s">
        <v>684</v>
      </c>
      <c r="F230" s="55" t="s">
        <v>685</v>
      </c>
      <c r="G230" s="18" t="s">
        <v>42</v>
      </c>
      <c r="H230" s="50">
        <f>SUM(I230:M230)</f>
        <v>17</v>
      </c>
      <c r="I230" s="54">
        <v>17</v>
      </c>
      <c r="J230" s="15"/>
      <c r="K230" s="23"/>
      <c r="L230" s="23"/>
      <c r="M230" s="23"/>
      <c r="N230" s="11">
        <v>23</v>
      </c>
      <c r="O230" s="23">
        <v>69</v>
      </c>
      <c r="P230" s="23">
        <v>16</v>
      </c>
      <c r="Q230" s="23">
        <v>3.5</v>
      </c>
      <c r="R230" s="11" t="s">
        <v>373</v>
      </c>
    </row>
    <row r="231" spans="1:18" x14ac:dyDescent="0.25">
      <c r="A231" s="47" t="s">
        <v>686</v>
      </c>
      <c r="B231" s="23">
        <v>307</v>
      </c>
      <c r="C231" s="48">
        <v>41183</v>
      </c>
      <c r="D231" s="47" t="s">
        <v>687</v>
      </c>
      <c r="E231" s="34" t="s">
        <v>322</v>
      </c>
      <c r="F231" s="34" t="s">
        <v>688</v>
      </c>
      <c r="G231" s="17" t="s">
        <v>7</v>
      </c>
      <c r="H231" s="50">
        <f>SUM(I231:M231)</f>
        <v>35</v>
      </c>
      <c r="I231" s="56">
        <v>35</v>
      </c>
      <c r="J231" s="14"/>
      <c r="K231" s="14"/>
      <c r="L231" s="14"/>
      <c r="M231" s="14"/>
      <c r="N231" s="50">
        <v>35</v>
      </c>
      <c r="O231" s="23">
        <v>91</v>
      </c>
      <c r="P231" s="23">
        <v>30</v>
      </c>
      <c r="Q231" s="23">
        <v>6.5</v>
      </c>
      <c r="R231" s="11" t="s">
        <v>373</v>
      </c>
    </row>
    <row r="232" spans="1:18" x14ac:dyDescent="0.25">
      <c r="A232" s="47" t="s">
        <v>689</v>
      </c>
      <c r="B232" s="23">
        <v>308</v>
      </c>
      <c r="C232" s="48">
        <v>41183</v>
      </c>
      <c r="D232" s="47" t="s">
        <v>687</v>
      </c>
      <c r="E232" s="34" t="s">
        <v>322</v>
      </c>
      <c r="F232" s="34" t="s">
        <v>688</v>
      </c>
      <c r="G232" s="17" t="s">
        <v>7</v>
      </c>
      <c r="H232" s="50">
        <f>SUM(I232:M232)</f>
        <v>35</v>
      </c>
      <c r="I232" s="56">
        <v>30</v>
      </c>
      <c r="J232" s="14">
        <v>5</v>
      </c>
      <c r="K232" s="14"/>
      <c r="L232" s="14"/>
      <c r="M232" s="14"/>
      <c r="N232" s="50">
        <v>30</v>
      </c>
      <c r="O232" s="23">
        <v>92</v>
      </c>
      <c r="P232" s="23">
        <v>30</v>
      </c>
      <c r="Q232" s="23">
        <v>7</v>
      </c>
      <c r="R232" s="11" t="s">
        <v>373</v>
      </c>
    </row>
    <row r="233" spans="1:18" x14ac:dyDescent="0.25">
      <c r="A233" s="47" t="s">
        <v>690</v>
      </c>
      <c r="B233" s="23">
        <v>608</v>
      </c>
      <c r="C233" s="48">
        <v>41365</v>
      </c>
      <c r="D233" s="47" t="s">
        <v>687</v>
      </c>
      <c r="E233" s="34" t="s">
        <v>322</v>
      </c>
      <c r="F233" s="34" t="s">
        <v>688</v>
      </c>
      <c r="G233" s="17" t="s">
        <v>7</v>
      </c>
      <c r="H233" s="50">
        <f>SUM(I233:M233)</f>
        <v>30</v>
      </c>
      <c r="I233" s="54">
        <v>30</v>
      </c>
      <c r="N233" s="50">
        <v>30</v>
      </c>
      <c r="O233" s="67">
        <v>111</v>
      </c>
      <c r="P233" s="23">
        <v>12</v>
      </c>
      <c r="Q233" s="23">
        <v>5</v>
      </c>
      <c r="R233" s="11" t="s">
        <v>373</v>
      </c>
    </row>
    <row r="234" spans="1:18" x14ac:dyDescent="0.25">
      <c r="A234" s="47" t="s">
        <v>691</v>
      </c>
      <c r="B234" s="23">
        <v>618</v>
      </c>
      <c r="C234" s="48">
        <v>41395</v>
      </c>
      <c r="D234" s="47" t="s">
        <v>687</v>
      </c>
      <c r="E234" s="49" t="s">
        <v>322</v>
      </c>
      <c r="F234" s="34" t="s">
        <v>688</v>
      </c>
      <c r="G234" s="17" t="s">
        <v>7</v>
      </c>
      <c r="H234" s="50">
        <f>SUM(I234:M234)</f>
        <v>37</v>
      </c>
      <c r="I234" s="54">
        <v>32</v>
      </c>
      <c r="J234" s="11">
        <v>5</v>
      </c>
      <c r="N234" s="50">
        <v>32</v>
      </c>
      <c r="O234" s="53">
        <v>76.39419404125286</v>
      </c>
      <c r="P234" s="23">
        <v>25</v>
      </c>
      <c r="Q234" s="23">
        <v>6</v>
      </c>
      <c r="R234" s="11" t="s">
        <v>373</v>
      </c>
    </row>
    <row r="235" spans="1:18" x14ac:dyDescent="0.25">
      <c r="A235" s="47" t="s">
        <v>692</v>
      </c>
      <c r="B235" s="23">
        <v>796</v>
      </c>
      <c r="C235" s="48">
        <v>41579</v>
      </c>
      <c r="D235" s="47" t="s">
        <v>687</v>
      </c>
      <c r="E235" s="11" t="s">
        <v>322</v>
      </c>
      <c r="F235" s="34" t="s">
        <v>688</v>
      </c>
      <c r="G235" s="17" t="s">
        <v>7</v>
      </c>
      <c r="H235" s="50">
        <f>SUM(I235:M235)</f>
        <v>43</v>
      </c>
      <c r="I235" s="56">
        <v>35</v>
      </c>
      <c r="J235" s="14">
        <v>8</v>
      </c>
      <c r="K235" s="14"/>
      <c r="L235" s="14"/>
      <c r="M235" s="14"/>
      <c r="N235" s="50">
        <v>35</v>
      </c>
      <c r="O235" s="23">
        <v>80</v>
      </c>
      <c r="P235" s="23">
        <v>37</v>
      </c>
      <c r="Q235" s="23">
        <v>4</v>
      </c>
      <c r="R235" s="11" t="s">
        <v>373</v>
      </c>
    </row>
    <row r="236" spans="1:18" x14ac:dyDescent="0.25">
      <c r="A236" s="47" t="s">
        <v>693</v>
      </c>
      <c r="B236" s="23">
        <v>735</v>
      </c>
      <c r="C236" s="48">
        <v>41487</v>
      </c>
      <c r="D236" s="47" t="s">
        <v>694</v>
      </c>
      <c r="E236" s="55" t="s">
        <v>319</v>
      </c>
      <c r="F236" s="55" t="s">
        <v>695</v>
      </c>
      <c r="G236" s="18" t="s">
        <v>696</v>
      </c>
      <c r="H236" s="50">
        <f>SUM(I236:M236)</f>
        <v>18</v>
      </c>
      <c r="I236" s="54">
        <v>18</v>
      </c>
      <c r="J236" s="15"/>
      <c r="K236" s="23"/>
      <c r="L236" s="23"/>
      <c r="M236" s="23"/>
      <c r="N236" s="11">
        <v>17</v>
      </c>
      <c r="O236" s="23">
        <v>39</v>
      </c>
      <c r="P236" s="23">
        <v>30</v>
      </c>
      <c r="Q236" s="23">
        <v>6</v>
      </c>
      <c r="R236" s="11" t="s">
        <v>373</v>
      </c>
    </row>
    <row r="237" spans="1:18" x14ac:dyDescent="0.25">
      <c r="A237" s="47" t="s">
        <v>697</v>
      </c>
      <c r="B237" s="23">
        <v>794</v>
      </c>
      <c r="C237" s="48">
        <v>41579</v>
      </c>
      <c r="D237" s="47" t="s">
        <v>698</v>
      </c>
      <c r="E237" s="34" t="s">
        <v>208</v>
      </c>
      <c r="F237" s="34" t="s">
        <v>335</v>
      </c>
      <c r="G237" s="18" t="s">
        <v>70</v>
      </c>
      <c r="H237" s="50">
        <f>SUM(I237:M237)</f>
        <v>32</v>
      </c>
      <c r="I237" s="54">
        <v>25</v>
      </c>
      <c r="J237" s="15">
        <v>7</v>
      </c>
      <c r="K237" s="23"/>
      <c r="L237" s="23"/>
      <c r="M237" s="23"/>
      <c r="N237" s="50">
        <v>25</v>
      </c>
      <c r="O237" s="23">
        <v>45</v>
      </c>
      <c r="P237" s="23">
        <v>32</v>
      </c>
      <c r="Q237" s="23">
        <v>2.5</v>
      </c>
      <c r="R237" s="11" t="s">
        <v>373</v>
      </c>
    </row>
    <row r="238" spans="1:18" x14ac:dyDescent="0.25">
      <c r="A238" s="47" t="s">
        <v>699</v>
      </c>
      <c r="B238" s="23">
        <v>739</v>
      </c>
      <c r="C238" s="48">
        <v>41487</v>
      </c>
      <c r="D238" s="47" t="s">
        <v>64</v>
      </c>
      <c r="E238" s="55" t="s">
        <v>700</v>
      </c>
      <c r="F238" s="55" t="s">
        <v>701</v>
      </c>
      <c r="G238" s="18" t="s">
        <v>19</v>
      </c>
      <c r="H238" s="50">
        <f>SUM(I238:M238)</f>
        <v>35</v>
      </c>
      <c r="I238" s="56">
        <v>15</v>
      </c>
      <c r="J238" s="14">
        <v>15</v>
      </c>
      <c r="K238" s="14">
        <v>5</v>
      </c>
      <c r="L238" s="14"/>
      <c r="M238" s="14"/>
      <c r="N238" s="50">
        <v>15</v>
      </c>
      <c r="O238" s="23">
        <v>28</v>
      </c>
      <c r="P238" s="23">
        <v>14</v>
      </c>
      <c r="Q238" s="23">
        <v>4</v>
      </c>
      <c r="R238" s="11" t="s">
        <v>373</v>
      </c>
    </row>
    <row r="239" spans="1:18" x14ac:dyDescent="0.25">
      <c r="A239" s="47" t="s">
        <v>702</v>
      </c>
      <c r="B239" s="23">
        <v>511</v>
      </c>
      <c r="C239" s="48">
        <v>41306</v>
      </c>
      <c r="D239" s="47" t="s">
        <v>703</v>
      </c>
      <c r="E239" s="11" t="s">
        <v>295</v>
      </c>
      <c r="F239" s="11" t="s">
        <v>704</v>
      </c>
      <c r="G239" s="7" t="s">
        <v>41</v>
      </c>
      <c r="H239" s="50">
        <f>SUM(I239:M239)</f>
        <v>20</v>
      </c>
      <c r="I239" s="56">
        <v>20</v>
      </c>
      <c r="J239" s="14"/>
      <c r="K239" s="14"/>
      <c r="L239" s="14"/>
      <c r="M239" s="14"/>
      <c r="N239" s="50">
        <v>20</v>
      </c>
      <c r="O239" s="23">
        <v>68</v>
      </c>
      <c r="P239" s="23">
        <v>35</v>
      </c>
      <c r="Q239" s="23">
        <v>4</v>
      </c>
      <c r="R239" s="11" t="s">
        <v>373</v>
      </c>
    </row>
    <row r="240" spans="1:18" x14ac:dyDescent="0.25">
      <c r="A240" s="47" t="s">
        <v>705</v>
      </c>
      <c r="B240" s="23">
        <v>513</v>
      </c>
      <c r="C240" s="48">
        <v>41306</v>
      </c>
      <c r="D240" s="47" t="s">
        <v>703</v>
      </c>
      <c r="E240" s="11" t="s">
        <v>295</v>
      </c>
      <c r="F240" s="11" t="s">
        <v>704</v>
      </c>
      <c r="G240" s="7" t="s">
        <v>41</v>
      </c>
      <c r="H240" s="50">
        <f>SUM(I240:M240)</f>
        <v>40</v>
      </c>
      <c r="I240" s="56">
        <v>15</v>
      </c>
      <c r="J240" s="14">
        <v>25</v>
      </c>
      <c r="K240" s="14"/>
      <c r="L240" s="14"/>
      <c r="M240" s="14"/>
      <c r="N240" s="50">
        <v>20</v>
      </c>
      <c r="O240" s="23">
        <v>68</v>
      </c>
      <c r="P240" s="23">
        <v>26</v>
      </c>
      <c r="Q240" s="23">
        <v>5</v>
      </c>
      <c r="R240" s="11" t="s">
        <v>373</v>
      </c>
    </row>
    <row r="241" spans="1:18" x14ac:dyDescent="0.25">
      <c r="A241" s="47" t="s">
        <v>706</v>
      </c>
      <c r="B241" s="23">
        <v>545</v>
      </c>
      <c r="C241" s="48">
        <v>41334</v>
      </c>
      <c r="D241" s="47" t="s">
        <v>703</v>
      </c>
      <c r="E241" s="11" t="s">
        <v>295</v>
      </c>
      <c r="F241" s="11" t="s">
        <v>704</v>
      </c>
      <c r="G241" s="7" t="s">
        <v>41</v>
      </c>
      <c r="H241" s="50">
        <f>SUM(I241:M241)</f>
        <v>55</v>
      </c>
      <c r="I241" s="56">
        <v>55</v>
      </c>
      <c r="J241" s="14"/>
      <c r="K241" s="14"/>
      <c r="L241" s="14"/>
      <c r="M241" s="14"/>
      <c r="N241" s="50">
        <v>55</v>
      </c>
      <c r="O241" s="23">
        <v>70</v>
      </c>
      <c r="P241" s="23">
        <v>38</v>
      </c>
      <c r="Q241" s="23">
        <v>7</v>
      </c>
      <c r="R241" s="11" t="s">
        <v>373</v>
      </c>
    </row>
    <row r="242" spans="1:18" x14ac:dyDescent="0.25">
      <c r="A242" s="47" t="s">
        <v>707</v>
      </c>
      <c r="B242" s="23">
        <v>555</v>
      </c>
      <c r="C242" s="48">
        <v>41365</v>
      </c>
      <c r="D242" s="47" t="s">
        <v>703</v>
      </c>
      <c r="E242" s="11" t="s">
        <v>295</v>
      </c>
      <c r="F242" s="11" t="s">
        <v>704</v>
      </c>
      <c r="G242" s="7" t="s">
        <v>41</v>
      </c>
      <c r="H242" s="50">
        <f>SUM(I242:M242)</f>
        <v>20</v>
      </c>
      <c r="I242" s="56">
        <v>20</v>
      </c>
      <c r="J242" s="14"/>
      <c r="K242" s="14"/>
      <c r="L242" s="14"/>
      <c r="M242" s="14"/>
      <c r="N242" s="50">
        <v>40</v>
      </c>
      <c r="O242" s="23">
        <v>110</v>
      </c>
      <c r="P242" s="23">
        <v>40</v>
      </c>
      <c r="Q242" s="23">
        <v>6</v>
      </c>
      <c r="R242" s="11" t="s">
        <v>373</v>
      </c>
    </row>
    <row r="243" spans="1:18" x14ac:dyDescent="0.25">
      <c r="A243" s="47" t="s">
        <v>708</v>
      </c>
      <c r="B243" s="23">
        <v>1002</v>
      </c>
      <c r="C243" s="48">
        <v>41183</v>
      </c>
      <c r="D243" s="47" t="s">
        <v>709</v>
      </c>
      <c r="E243" s="11" t="s">
        <v>295</v>
      </c>
      <c r="F243" s="11" t="s">
        <v>704</v>
      </c>
      <c r="G243" s="7" t="s">
        <v>56</v>
      </c>
      <c r="H243" s="50">
        <f>SUM(I243:M243)</f>
        <v>35</v>
      </c>
      <c r="I243" s="56">
        <v>35</v>
      </c>
      <c r="N243" s="50">
        <v>35</v>
      </c>
      <c r="O243" s="23">
        <v>40</v>
      </c>
      <c r="P243" s="23">
        <v>22.6</v>
      </c>
      <c r="Q243" s="23">
        <v>5</v>
      </c>
      <c r="R243" s="11" t="s">
        <v>373</v>
      </c>
    </row>
    <row r="244" spans="1:18" x14ac:dyDescent="0.25">
      <c r="A244" s="47" t="s">
        <v>710</v>
      </c>
      <c r="B244" s="23">
        <v>312</v>
      </c>
      <c r="C244" s="48">
        <v>41183</v>
      </c>
      <c r="D244" s="47" t="s">
        <v>711</v>
      </c>
      <c r="E244" s="11" t="s">
        <v>295</v>
      </c>
      <c r="F244" s="11" t="s">
        <v>704</v>
      </c>
      <c r="G244" s="7" t="s">
        <v>56</v>
      </c>
      <c r="H244" s="50">
        <f>SUM(I244:M244)</f>
        <v>20</v>
      </c>
      <c r="I244" s="56">
        <v>20</v>
      </c>
      <c r="J244" s="14"/>
      <c r="K244" s="14"/>
      <c r="L244" s="14"/>
      <c r="M244" s="14"/>
      <c r="N244" s="50">
        <v>20</v>
      </c>
      <c r="O244" s="23">
        <v>80</v>
      </c>
      <c r="P244" s="23">
        <v>35</v>
      </c>
      <c r="Q244" s="23">
        <v>7</v>
      </c>
      <c r="R244" s="11" t="s">
        <v>373</v>
      </c>
    </row>
    <row r="245" spans="1:18" x14ac:dyDescent="0.25">
      <c r="A245" s="47" t="s">
        <v>712</v>
      </c>
      <c r="B245" s="23">
        <v>768</v>
      </c>
      <c r="C245" s="48">
        <v>41548</v>
      </c>
      <c r="D245" s="47" t="s">
        <v>64</v>
      </c>
      <c r="E245" s="55" t="s">
        <v>295</v>
      </c>
      <c r="F245" s="55" t="s">
        <v>704</v>
      </c>
      <c r="G245" s="18" t="s">
        <v>38</v>
      </c>
      <c r="H245" s="50">
        <f>SUM(I245:M245)</f>
        <v>24</v>
      </c>
      <c r="I245" s="56">
        <v>24</v>
      </c>
      <c r="N245" s="50">
        <v>24</v>
      </c>
      <c r="O245" s="23">
        <v>70</v>
      </c>
      <c r="P245" s="23">
        <v>26</v>
      </c>
      <c r="Q245" s="23">
        <v>4</v>
      </c>
      <c r="R245" s="11" t="s">
        <v>373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"/>
  <sheetViews>
    <sheetView workbookViewId="0">
      <selection activeCell="H13" sqref="H13"/>
    </sheetView>
  </sheetViews>
  <sheetFormatPr defaultRowHeight="15" x14ac:dyDescent="0.25"/>
  <cols>
    <col min="1" max="1" width="43.28515625" style="15" bestFit="1" customWidth="1"/>
    <col min="2" max="2" width="24" style="11" bestFit="1" customWidth="1"/>
    <col min="3" max="3" width="12" style="11" bestFit="1" customWidth="1"/>
    <col min="4" max="4" width="14.5703125" style="11" bestFit="1" customWidth="1"/>
    <col min="5" max="5" width="9.140625" style="11"/>
    <col min="6" max="6" width="18.5703125" style="11" bestFit="1" customWidth="1"/>
    <col min="7" max="7" width="21.42578125" style="11" bestFit="1" customWidth="1"/>
    <col min="8" max="8" width="23" style="11" bestFit="1" customWidth="1"/>
    <col min="9" max="16384" width="9.140625" style="11"/>
  </cols>
  <sheetData>
    <row r="1" spans="1:8" s="1" customFormat="1" x14ac:dyDescent="0.2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6" t="s">
        <v>158</v>
      </c>
    </row>
    <row r="2" spans="1:8" x14ac:dyDescent="0.25">
      <c r="A2" s="8" t="s">
        <v>121</v>
      </c>
      <c r="B2" s="9">
        <v>180</v>
      </c>
      <c r="C2" s="9">
        <f>B2/5242</f>
        <v>3.4338038916444102E-2</v>
      </c>
      <c r="D2" s="10">
        <v>2.3148647885841557E-3</v>
      </c>
      <c r="E2" s="9">
        <f>C2/D2</f>
        <v>14.833712571802662</v>
      </c>
      <c r="F2" s="9">
        <f>E2/113.0923</f>
        <v>0.1311646555229902</v>
      </c>
      <c r="G2" s="9">
        <f>(56*F2-1)/((56-2)*F2+1)</f>
        <v>0.78501867669135439</v>
      </c>
      <c r="H2" s="11">
        <v>4</v>
      </c>
    </row>
    <row r="3" spans="1:8" x14ac:dyDescent="0.25">
      <c r="A3" s="8" t="s">
        <v>8</v>
      </c>
      <c r="B3" s="9">
        <v>30</v>
      </c>
      <c r="C3" s="9">
        <f>B3/5242</f>
        <v>5.7230064860740179E-3</v>
      </c>
      <c r="D3" s="10">
        <v>5.7356059628059541E-4</v>
      </c>
      <c r="E3" s="9">
        <f>C3/D3</f>
        <v>9.9780328760140762</v>
      </c>
      <c r="F3" s="9">
        <f>E3/113.0923</f>
        <v>8.8229109108348455E-2</v>
      </c>
      <c r="G3" s="9">
        <f>(56*F3-1)/((56-2)*F3+1)</f>
        <v>0.68365299533132595</v>
      </c>
      <c r="H3" s="11">
        <v>8</v>
      </c>
    </row>
    <row r="4" spans="1:8" x14ac:dyDescent="0.25">
      <c r="A4" s="8" t="s">
        <v>9</v>
      </c>
      <c r="B4" s="9">
        <v>114</v>
      </c>
      <c r="C4" s="9">
        <f>B4/5242</f>
        <v>2.1747424647081268E-2</v>
      </c>
      <c r="D4" s="10">
        <v>2.182108066298984E-3</v>
      </c>
      <c r="E4" s="9">
        <f>C4/D4</f>
        <v>9.9662454774600153</v>
      </c>
      <c r="F4" s="9">
        <f>E4/113.0923</f>
        <v>8.8124880981817644E-2</v>
      </c>
      <c r="G4" s="9">
        <f>(56*F4-1)/((56-2)*F4+1)</f>
        <v>0.68330761477532875</v>
      </c>
      <c r="H4" s="11">
        <v>5</v>
      </c>
    </row>
    <row r="5" spans="1:8" x14ac:dyDescent="0.25">
      <c r="A5" s="8" t="s">
        <v>10</v>
      </c>
      <c r="B5" s="9">
        <v>214</v>
      </c>
      <c r="C5" s="9">
        <f>B5/5242</f>
        <v>4.0824112933994655E-2</v>
      </c>
      <c r="D5" s="10">
        <v>4.2611041152890968E-3</v>
      </c>
      <c r="E5" s="9">
        <f>C5/D5</f>
        <v>9.5806419719985936</v>
      </c>
      <c r="F5" s="9">
        <f>E5/113.0923</f>
        <v>8.471524561794741E-2</v>
      </c>
      <c r="G5" s="9">
        <f>(56*F5-1)/((56-2)*F5+1)</f>
        <v>0.67162453455953264</v>
      </c>
      <c r="H5" s="11">
        <v>3</v>
      </c>
    </row>
    <row r="6" spans="1:8" x14ac:dyDescent="0.25">
      <c r="A6" s="8" t="s">
        <v>11</v>
      </c>
      <c r="B6" s="9">
        <v>181</v>
      </c>
      <c r="C6" s="9">
        <f>B6/5242</f>
        <v>3.4528805799313236E-2</v>
      </c>
      <c r="D6" s="9">
        <v>4.1985399999999997E-3</v>
      </c>
      <c r="E6" s="9">
        <f>C6/D6</f>
        <v>8.224003058042376</v>
      </c>
      <c r="F6" s="9">
        <f>E6/113.0923</f>
        <v>7.2719389896945916E-2</v>
      </c>
      <c r="G6" s="9">
        <f>(56*F6-1)/((56-2)*F6+1)</f>
        <v>0.62358051717139107</v>
      </c>
      <c r="H6" s="11">
        <v>2</v>
      </c>
    </row>
    <row r="7" spans="1:8" x14ac:dyDescent="0.25">
      <c r="A7" s="8" t="s">
        <v>12</v>
      </c>
      <c r="B7" s="9">
        <v>983</v>
      </c>
      <c r="C7" s="9">
        <f>B7/5242</f>
        <v>0.18752384586035864</v>
      </c>
      <c r="D7" s="10">
        <v>3.2652998081286751E-2</v>
      </c>
      <c r="E7" s="9">
        <f>C7/D7</f>
        <v>5.7429288849230513</v>
      </c>
      <c r="F7" s="9">
        <f>E7/113.0923</f>
        <v>5.0780900953672811E-2</v>
      </c>
      <c r="G7" s="9">
        <f>(56*F7-1)/((56-2)*F7+1)</f>
        <v>0.49269036890346024</v>
      </c>
      <c r="H7" s="11">
        <v>12</v>
      </c>
    </row>
    <row r="8" spans="1:8" x14ac:dyDescent="0.25">
      <c r="A8" s="8" t="s">
        <v>13</v>
      </c>
      <c r="B8" s="9">
        <v>490</v>
      </c>
      <c r="C8" s="9">
        <f>B8/5242</f>
        <v>9.3475772605875626E-2</v>
      </c>
      <c r="D8" s="10">
        <v>2.4652794438334721E-2</v>
      </c>
      <c r="E8" s="9">
        <f>C8/D8</f>
        <v>3.7916907488800629</v>
      </c>
      <c r="F8" s="9">
        <f>E8/113.0923</f>
        <v>3.3527399733492579E-2</v>
      </c>
      <c r="G8" s="9">
        <f>(56*F8-1)/((56-2)*F8+1)</f>
        <v>0.31223652702161769</v>
      </c>
      <c r="H8" s="11">
        <v>10</v>
      </c>
    </row>
    <row r="9" spans="1:8" x14ac:dyDescent="0.25">
      <c r="A9" s="8" t="s">
        <v>14</v>
      </c>
      <c r="B9" s="9">
        <v>164</v>
      </c>
      <c r="C9" s="9">
        <f>B9/5242</f>
        <v>3.128576879053796E-2</v>
      </c>
      <c r="D9" s="10">
        <v>9.2800815577983968E-3</v>
      </c>
      <c r="E9" s="9">
        <f>C9/D9</f>
        <v>3.3712816633866076</v>
      </c>
      <c r="F9" s="9">
        <f>E9/113.0923</f>
        <v>2.981000177188551E-2</v>
      </c>
      <c r="G9" s="9">
        <f>(56*F9-1)/((56-2)*F9+1)</f>
        <v>0.25648534899438419</v>
      </c>
      <c r="H9" s="11">
        <v>2</v>
      </c>
    </row>
    <row r="10" spans="1:8" x14ac:dyDescent="0.25">
      <c r="A10" s="8" t="s">
        <v>15</v>
      </c>
      <c r="B10" s="9">
        <v>123</v>
      </c>
      <c r="C10" s="9">
        <f>B10/5242</f>
        <v>2.3464326592903473E-2</v>
      </c>
      <c r="D10" s="10">
        <v>7.1869076064283149E-3</v>
      </c>
      <c r="E10" s="9">
        <f>C10/D10</f>
        <v>3.2648710513428409</v>
      </c>
      <c r="F10" s="9">
        <f>E10/113.0923</f>
        <v>2.8869083495011078E-2</v>
      </c>
      <c r="G10" s="9">
        <f>(56*F10-1)/((56-2)*F10+1)</f>
        <v>0.24098687854815154</v>
      </c>
      <c r="H10" s="11">
        <v>3</v>
      </c>
    </row>
    <row r="11" spans="1:8" x14ac:dyDescent="0.25">
      <c r="A11" s="8" t="s">
        <v>16</v>
      </c>
      <c r="B11" s="9">
        <v>86</v>
      </c>
      <c r="C11" s="9">
        <f>B11/5242</f>
        <v>1.6405951926745516E-2</v>
      </c>
      <c r="D11" s="10">
        <v>6.3156110601683543E-3</v>
      </c>
      <c r="E11" s="9">
        <f>C11/D11</f>
        <v>2.5976824364969975</v>
      </c>
      <c r="F11" s="9">
        <f>E11/113.0923</f>
        <v>2.2969578269227856E-2</v>
      </c>
      <c r="G11" s="9">
        <f>(56*F11-1)/((56-2)*F11+1)</f>
        <v>0.12779050576640935</v>
      </c>
      <c r="H11" s="11">
        <v>1</v>
      </c>
    </row>
    <row r="12" spans="1:8" x14ac:dyDescent="0.25">
      <c r="A12" s="8" t="s">
        <v>17</v>
      </c>
      <c r="B12" s="9">
        <v>10</v>
      </c>
      <c r="C12" s="9">
        <f>B12/5242</f>
        <v>1.9076688286913392E-3</v>
      </c>
      <c r="D12" s="9">
        <v>8.5957221451841786E-4</v>
      </c>
      <c r="E12" s="9">
        <f>C12/D12</f>
        <v>2.2193235151977611</v>
      </c>
      <c r="F12" s="9">
        <f>E12/113.0923</f>
        <v>1.9624001945293897E-2</v>
      </c>
      <c r="G12" s="9">
        <f>(56*F12-1)/((56-2)*F12+1)</f>
        <v>4.8038207526859736E-2</v>
      </c>
      <c r="H12" s="11">
        <v>1</v>
      </c>
    </row>
    <row r="13" spans="1:8" x14ac:dyDescent="0.25">
      <c r="A13" s="8" t="s">
        <v>18</v>
      </c>
      <c r="B13" s="9">
        <f>100+20+25</f>
        <v>145</v>
      </c>
      <c r="C13" s="9">
        <f>B13/5242</f>
        <v>2.7661198016024419E-2</v>
      </c>
      <c r="D13" s="9">
        <v>1.2564199309085939E-2</v>
      </c>
      <c r="E13" s="9">
        <f>C13/D13</f>
        <v>2.201588603901</v>
      </c>
      <c r="F13" s="9">
        <f>E13/113.0923</f>
        <v>1.9467183918807914E-2</v>
      </c>
      <c r="G13" s="9">
        <f>(56*F13-1)/((56-2)*F13+1)</f>
        <v>4.3955280670455683E-2</v>
      </c>
      <c r="H13" s="11">
        <v>7</v>
      </c>
    </row>
    <row r="14" spans="1:8" s="14" customFormat="1" x14ac:dyDescent="0.25">
      <c r="A14" s="18" t="s">
        <v>19</v>
      </c>
      <c r="B14" s="14">
        <v>35</v>
      </c>
      <c r="C14" s="14">
        <f>B14/5242</f>
        <v>6.6768409004196875E-3</v>
      </c>
      <c r="D14" s="15">
        <v>4.1985399999999997E-3</v>
      </c>
      <c r="E14" s="14">
        <f>C14/D14</f>
        <v>1.590276834428084</v>
      </c>
      <c r="F14" s="14">
        <f>E14/113.0923</f>
        <v>1.4061760477309986E-2</v>
      </c>
      <c r="G14" s="14">
        <f>(56*F14-1)/((56-2)*F14+1)</f>
        <v>-0.120807808248309</v>
      </c>
      <c r="H14" s="14">
        <v>1</v>
      </c>
    </row>
    <row r="15" spans="1:8" s="14" customFormat="1" x14ac:dyDescent="0.25">
      <c r="A15" s="18" t="s">
        <v>20</v>
      </c>
      <c r="B15" s="14">
        <v>63</v>
      </c>
      <c r="C15" s="14">
        <f>B15/5242</f>
        <v>1.2018313620755438E-2</v>
      </c>
      <c r="D15" s="28">
        <v>7.8236243133105923E-3</v>
      </c>
      <c r="E15" s="14">
        <f>C15/D15</f>
        <v>1.5361567912084277</v>
      </c>
      <c r="F15" s="14">
        <f>E15/113.0923</f>
        <v>1.3583212926153485E-2</v>
      </c>
      <c r="G15" s="14">
        <f>(56*F15-1)/((56-2)*F15+1)</f>
        <v>-0.13806805529403163</v>
      </c>
      <c r="H15" s="14">
        <v>3</v>
      </c>
    </row>
    <row r="16" spans="1:8" s="14" customFormat="1" x14ac:dyDescent="0.25">
      <c r="A16" s="18" t="s">
        <v>21</v>
      </c>
      <c r="B16" s="14">
        <v>5</v>
      </c>
      <c r="C16" s="14">
        <f>B16/5242</f>
        <v>9.5383441434566962E-4</v>
      </c>
      <c r="D16" s="28">
        <v>6.2382770471867E-4</v>
      </c>
      <c r="E16" s="14">
        <f>C16/D16</f>
        <v>1.5290029717032589</v>
      </c>
      <c r="F16" s="14">
        <f>E16/113.0923</f>
        <v>1.3519956457718687E-2</v>
      </c>
      <c r="G16" s="14">
        <f>(56*F16-1)/((56-2)*F16+1)</f>
        <v>-0.14038817191118461</v>
      </c>
      <c r="H16" s="14">
        <v>4</v>
      </c>
    </row>
    <row r="17" spans="1:8" s="14" customFormat="1" x14ac:dyDescent="0.25">
      <c r="A17" s="18" t="s">
        <v>22</v>
      </c>
      <c r="B17" s="14">
        <v>30</v>
      </c>
      <c r="C17" s="14">
        <f>B17/5242</f>
        <v>5.7230064860740179E-3</v>
      </c>
      <c r="D17" s="15">
        <v>4.1985399999999997E-3</v>
      </c>
      <c r="E17" s="14">
        <f>C17/D17</f>
        <v>1.3630944295097864</v>
      </c>
      <c r="F17" s="14">
        <f>E17/113.0923</f>
        <v>1.2052937551979989E-2</v>
      </c>
      <c r="G17" s="14">
        <f>(56*F17-1)/((56-2)*F17+1)</f>
        <v>-0.19688875329131819</v>
      </c>
      <c r="H17" s="14">
        <v>1</v>
      </c>
    </row>
    <row r="18" spans="1:8" s="14" customFormat="1" x14ac:dyDescent="0.25">
      <c r="A18" s="18" t="s">
        <v>23</v>
      </c>
      <c r="B18" s="14">
        <v>30</v>
      </c>
      <c r="C18" s="14">
        <f>B18/5242</f>
        <v>5.7230064860740179E-3</v>
      </c>
      <c r="D18" s="15">
        <v>4.1985399999999997E-3</v>
      </c>
      <c r="E18" s="14">
        <f>C18/D18</f>
        <v>1.3630944295097864</v>
      </c>
      <c r="F18" s="14">
        <f>E18/113.0923</f>
        <v>1.2052937551979989E-2</v>
      </c>
      <c r="G18" s="14">
        <f>(56*F18-1)/((56-2)*F18+1)</f>
        <v>-0.19688875329131819</v>
      </c>
      <c r="H18" s="14">
        <v>1</v>
      </c>
    </row>
    <row r="19" spans="1:8" s="14" customFormat="1" x14ac:dyDescent="0.25">
      <c r="A19" s="18" t="s">
        <v>71</v>
      </c>
      <c r="B19" s="14">
        <v>418</v>
      </c>
      <c r="C19" s="14">
        <f>B19/5242</f>
        <v>7.9740557039297971E-2</v>
      </c>
      <c r="D19" s="14">
        <v>6.1734453663037488E-2</v>
      </c>
      <c r="E19" s="14">
        <f>C19/D19</f>
        <v>1.2916702474527826</v>
      </c>
      <c r="F19" s="14">
        <f>E19/113.0923</f>
        <v>1.142138100872281E-2</v>
      </c>
      <c r="G19" s="14">
        <f>(56*F19-1)/((56-2)*F19+1)</f>
        <v>-0.22291736123860284</v>
      </c>
      <c r="H19" s="14">
        <v>10</v>
      </c>
    </row>
    <row r="20" spans="1:8" s="14" customFormat="1" x14ac:dyDescent="0.25">
      <c r="A20" s="18" t="s">
        <v>24</v>
      </c>
      <c r="B20" s="14">
        <v>26</v>
      </c>
      <c r="C20" s="14">
        <f>B20/5242</f>
        <v>4.9599389545974815E-3</v>
      </c>
      <c r="D20" s="15">
        <v>4.1985399999999997E-3</v>
      </c>
      <c r="E20" s="14">
        <f>C20/D20</f>
        <v>1.181348505575148</v>
      </c>
      <c r="F20" s="14">
        <f>E20/113.0923</f>
        <v>1.0445879211715988E-2</v>
      </c>
      <c r="G20" s="14">
        <f>(56*F20-1)/((56-2)*F20+1)</f>
        <v>-0.26535179371366691</v>
      </c>
      <c r="H20" s="14">
        <v>2</v>
      </c>
    </row>
    <row r="21" spans="1:8" s="14" customFormat="1" x14ac:dyDescent="0.25">
      <c r="A21" s="18" t="s">
        <v>29</v>
      </c>
      <c r="B21" s="14">
        <v>32</v>
      </c>
      <c r="C21" s="14">
        <f>B21/5242</f>
        <v>6.1045402518122857E-3</v>
      </c>
      <c r="D21" s="28">
        <v>5.2058679738816284E-3</v>
      </c>
      <c r="E21" s="14">
        <f>C21/D21</f>
        <v>1.1726267900836878</v>
      </c>
      <c r="F21" s="14">
        <f>E21/113.0923</f>
        <v>1.036875888176019E-2</v>
      </c>
      <c r="G21" s="14">
        <f>(56*F21-1)/((56-2)*F21+1)</f>
        <v>-0.2688287796187932</v>
      </c>
      <c r="H21" s="14">
        <v>12</v>
      </c>
    </row>
    <row r="22" spans="1:8" s="14" customFormat="1" x14ac:dyDescent="0.25">
      <c r="A22" s="18" t="s">
        <v>30</v>
      </c>
      <c r="B22" s="14">
        <v>329</v>
      </c>
      <c r="C22" s="14">
        <f>B22/5242</f>
        <v>6.2762304463945054E-2</v>
      </c>
      <c r="D22" s="28">
        <v>5.4160875991700892E-2</v>
      </c>
      <c r="E22" s="14">
        <f>C22/D22</f>
        <v>1.1588125803866645</v>
      </c>
      <c r="F22" s="14">
        <f>E22/113.0923</f>
        <v>1.0246609012166738E-2</v>
      </c>
      <c r="G22" s="14">
        <f>(56*F22-1)/((56-2)*F22+1)</f>
        <v>-0.27437408231355431</v>
      </c>
      <c r="H22" s="14">
        <v>5</v>
      </c>
    </row>
    <row r="23" spans="1:8" s="14" customFormat="1" x14ac:dyDescent="0.25">
      <c r="A23" s="18" t="s">
        <v>31</v>
      </c>
      <c r="B23" s="14">
        <v>203</v>
      </c>
      <c r="C23" s="14">
        <f>B23/5242</f>
        <v>3.8725677222434182E-2</v>
      </c>
      <c r="D23" s="28">
        <v>3.396509850154214E-2</v>
      </c>
      <c r="E23" s="14">
        <f>C23/D23</f>
        <v>1.1401608984197673</v>
      </c>
      <c r="F23" s="14">
        <f>E23/113.0923</f>
        <v>1.0081684592317668E-2</v>
      </c>
      <c r="G23" s="14">
        <f>(56*F23-1)/((56-2)*F23+1)</f>
        <v>-0.28193639637140694</v>
      </c>
      <c r="H23" s="14">
        <v>9</v>
      </c>
    </row>
    <row r="24" spans="1:8" s="14" customFormat="1" x14ac:dyDescent="0.25">
      <c r="A24" s="18" t="s">
        <v>25</v>
      </c>
      <c r="B24" s="14">
        <v>25</v>
      </c>
      <c r="C24" s="14">
        <f>B24/5242</f>
        <v>4.7691720717283476E-3</v>
      </c>
      <c r="D24" s="15">
        <v>4.1985399999999997E-3</v>
      </c>
      <c r="E24" s="14">
        <f>C24/D24</f>
        <v>1.1359120245914884</v>
      </c>
      <c r="F24" s="14">
        <f>E24/113.0923</f>
        <v>1.0044114626649989E-2</v>
      </c>
      <c r="G24" s="14">
        <f>(56*F24-1)/((56-2)*F24+1)</f>
        <v>-0.2836713129793359</v>
      </c>
      <c r="H24" s="14">
        <v>1</v>
      </c>
    </row>
    <row r="25" spans="1:8" s="14" customFormat="1" x14ac:dyDescent="0.25">
      <c r="A25" s="18" t="s">
        <v>26</v>
      </c>
      <c r="B25" s="14">
        <v>25</v>
      </c>
      <c r="C25" s="14">
        <f>B25/5242</f>
        <v>4.7691720717283476E-3</v>
      </c>
      <c r="D25" s="15">
        <v>4.1985399999999997E-3</v>
      </c>
      <c r="E25" s="14">
        <f>C25/D25</f>
        <v>1.1359120245914884</v>
      </c>
      <c r="F25" s="14">
        <f>E25/113.0923</f>
        <v>1.0044114626649989E-2</v>
      </c>
      <c r="G25" s="14">
        <f>(56*F25-1)/((56-2)*F25+1)</f>
        <v>-0.2836713129793359</v>
      </c>
      <c r="H25" s="14">
        <v>1</v>
      </c>
    </row>
    <row r="26" spans="1:8" s="14" customFormat="1" x14ac:dyDescent="0.25">
      <c r="A26" s="18" t="s">
        <v>27</v>
      </c>
      <c r="B26" s="14">
        <v>25</v>
      </c>
      <c r="C26" s="14">
        <f>B26/5242</f>
        <v>4.7691720717283476E-3</v>
      </c>
      <c r="D26" s="15">
        <v>4.1985399999999997E-3</v>
      </c>
      <c r="E26" s="14">
        <f>C26/D26</f>
        <v>1.1359120245914884</v>
      </c>
      <c r="F26" s="14">
        <f>E26/113.0923</f>
        <v>1.0044114626649989E-2</v>
      </c>
      <c r="G26" s="14">
        <f>(56*F26-1)/((56-2)*F26+1)</f>
        <v>-0.2836713129793359</v>
      </c>
      <c r="H26" s="14">
        <v>1</v>
      </c>
    </row>
    <row r="27" spans="1:8" s="14" customFormat="1" x14ac:dyDescent="0.25">
      <c r="A27" s="18" t="s">
        <v>28</v>
      </c>
      <c r="B27" s="14">
        <v>25</v>
      </c>
      <c r="C27" s="14">
        <f>B27/5242</f>
        <v>4.7691720717283476E-3</v>
      </c>
      <c r="D27" s="15">
        <v>4.1985399999999997E-3</v>
      </c>
      <c r="E27" s="14">
        <f>C27/D27</f>
        <v>1.1359120245914884</v>
      </c>
      <c r="F27" s="14">
        <f>E27/113.0923</f>
        <v>1.0044114626649989E-2</v>
      </c>
      <c r="G27" s="14">
        <f>(56*F27-1)/((56-2)*F27+1)</f>
        <v>-0.2836713129793359</v>
      </c>
      <c r="H27" s="14">
        <v>6</v>
      </c>
    </row>
    <row r="28" spans="1:8" s="14" customFormat="1" x14ac:dyDescent="0.25">
      <c r="A28" s="18" t="s">
        <v>32</v>
      </c>
      <c r="B28" s="14">
        <v>22</v>
      </c>
      <c r="C28" s="14">
        <f>B28/5242</f>
        <v>4.1968714231209459E-3</v>
      </c>
      <c r="D28" s="15">
        <v>4.1985399999999997E-3</v>
      </c>
      <c r="E28" s="14">
        <f>C28/D28</f>
        <v>0.99960258164050986</v>
      </c>
      <c r="F28" s="14">
        <f>E28/113.0923</f>
        <v>8.8388208714519894E-3</v>
      </c>
      <c r="G28" s="14">
        <f>(56*F28-1)/((56-2)*F28+1)</f>
        <v>-0.34185831369681702</v>
      </c>
      <c r="H28" s="14">
        <v>1</v>
      </c>
    </row>
    <row r="29" spans="1:8" x14ac:dyDescent="0.25">
      <c r="A29" s="12" t="s">
        <v>33</v>
      </c>
      <c r="B29" s="11">
        <v>54</v>
      </c>
      <c r="C29" s="11">
        <f>B29/5242</f>
        <v>1.0301411674933231E-2</v>
      </c>
      <c r="D29" s="13">
        <v>1.0356313238459739E-2</v>
      </c>
      <c r="E29" s="11">
        <f>C29/D29</f>
        <v>0.99469873474639381</v>
      </c>
      <c r="F29" s="11">
        <f>E29/113.0923</f>
        <v>8.7954594145347991E-3</v>
      </c>
      <c r="G29" s="11">
        <f>(56*F29-1)/((56-2)*F29+1)</f>
        <v>-0.34404733616328848</v>
      </c>
      <c r="H29" s="11">
        <v>6</v>
      </c>
    </row>
    <row r="30" spans="1:8" x14ac:dyDescent="0.25">
      <c r="A30" s="12" t="s">
        <v>34</v>
      </c>
      <c r="B30" s="11">
        <v>16</v>
      </c>
      <c r="C30" s="11">
        <f>B30/5242</f>
        <v>3.0522701259061429E-3</v>
      </c>
      <c r="D30" s="13">
        <v>3.1822946341950337E-3</v>
      </c>
      <c r="E30" s="11">
        <f>C30/D30</f>
        <v>0.95914127281247774</v>
      </c>
      <c r="F30" s="11">
        <f>E30/113.0923</f>
        <v>8.4810484251578375E-3</v>
      </c>
      <c r="G30" s="11">
        <f>(56*F30-1)/((56-2)*F30+1)</f>
        <v>-0.36013011649442556</v>
      </c>
      <c r="H30" s="11">
        <v>1</v>
      </c>
    </row>
    <row r="31" spans="1:8" x14ac:dyDescent="0.25">
      <c r="A31" s="12" t="s">
        <v>37</v>
      </c>
      <c r="B31" s="11">
        <v>34</v>
      </c>
      <c r="C31" s="11">
        <f>B31/5242</f>
        <v>6.4860740175505536E-3</v>
      </c>
      <c r="D31" s="13">
        <v>7.122462595610269E-3</v>
      </c>
      <c r="E31" s="11">
        <f>C31/D31</f>
        <v>0.91065048506510438</v>
      </c>
      <c r="F31" s="11">
        <f>E31/113.0923</f>
        <v>8.0522766365623867E-3</v>
      </c>
      <c r="G31" s="11">
        <f>(56*F31-1)/((56-2)*F31+1)</f>
        <v>-0.38267614328399052</v>
      </c>
      <c r="H31" s="11">
        <v>4</v>
      </c>
    </row>
    <row r="32" spans="1:8" x14ac:dyDescent="0.25">
      <c r="A32" s="12" t="s">
        <v>35</v>
      </c>
      <c r="B32" s="11">
        <v>20</v>
      </c>
      <c r="C32" s="11">
        <f>B32/5242</f>
        <v>3.8153376573826785E-3</v>
      </c>
      <c r="D32" s="15">
        <v>4.1985399999999997E-3</v>
      </c>
      <c r="E32" s="11">
        <f>C32/D32</f>
        <v>0.90872961967319088</v>
      </c>
      <c r="F32" s="11">
        <f>E32/113.0923</f>
        <v>8.0352917013199916E-3</v>
      </c>
      <c r="G32" s="11">
        <f>(56*F32-1)/((56-2)*F32+1)</f>
        <v>-0.38358425162064314</v>
      </c>
      <c r="H32" s="11">
        <v>1</v>
      </c>
    </row>
    <row r="33" spans="1:8" x14ac:dyDescent="0.25">
      <c r="A33" s="12" t="s">
        <v>36</v>
      </c>
      <c r="B33" s="11">
        <v>20</v>
      </c>
      <c r="C33" s="11">
        <f>B33/5242</f>
        <v>3.8153376573826785E-3</v>
      </c>
      <c r="D33" s="15">
        <v>4.1985399999999997E-3</v>
      </c>
      <c r="E33" s="11">
        <f>C33/D33</f>
        <v>0.90872961967319088</v>
      </c>
      <c r="F33" s="11">
        <f>E33/113.0923</f>
        <v>8.0352917013199916E-3</v>
      </c>
      <c r="G33" s="11">
        <f>(56*F33-1)/((56-2)*F33+1)</f>
        <v>-0.38358425162064314</v>
      </c>
      <c r="H33" s="11">
        <v>1</v>
      </c>
    </row>
    <row r="34" spans="1:8" x14ac:dyDescent="0.25">
      <c r="A34" s="12" t="s">
        <v>38</v>
      </c>
      <c r="B34" s="11">
        <v>24</v>
      </c>
      <c r="C34" s="11">
        <f>B34/5242</f>
        <v>4.5784051888592137E-3</v>
      </c>
      <c r="D34" s="11">
        <v>5.1321011361817898E-3</v>
      </c>
      <c r="E34" s="11">
        <f>C34/D34</f>
        <v>0.89211125567675031</v>
      </c>
      <c r="F34" s="11">
        <f>E34/113.0923</f>
        <v>7.8883465600819002E-3</v>
      </c>
      <c r="G34" s="11">
        <f>(56*F34-1)/((56-2)*F34+1)</f>
        <v>-0.39148952153005062</v>
      </c>
      <c r="H34" s="11">
        <v>12</v>
      </c>
    </row>
    <row r="35" spans="1:8" x14ac:dyDescent="0.25">
      <c r="A35" s="12" t="s">
        <v>41</v>
      </c>
      <c r="B35" s="14">
        <v>135</v>
      </c>
      <c r="C35" s="11">
        <f>B35/5242</f>
        <v>2.575352918733308E-2</v>
      </c>
      <c r="D35" s="13">
        <v>3.0353600095298923E-2</v>
      </c>
      <c r="E35" s="11">
        <f>C35/D35</f>
        <v>0.8484505662088403</v>
      </c>
      <c r="F35" s="11">
        <f>E35/113.0923</f>
        <v>7.5022841184487392E-3</v>
      </c>
      <c r="G35" s="11">
        <f>(56*F35-1)/((56-2)*F35+1)</f>
        <v>-0.41268411951507672</v>
      </c>
      <c r="H35" s="11">
        <v>7</v>
      </c>
    </row>
    <row r="36" spans="1:8" x14ac:dyDescent="0.25">
      <c r="A36" s="12" t="s">
        <v>39</v>
      </c>
      <c r="B36" s="11">
        <v>18</v>
      </c>
      <c r="C36" s="11">
        <f>B36/5242</f>
        <v>3.4338038916444107E-3</v>
      </c>
      <c r="D36" s="15">
        <v>4.1985399999999997E-3</v>
      </c>
      <c r="E36" s="11">
        <f>C36/D36</f>
        <v>0.81785665770587179</v>
      </c>
      <c r="F36" s="11">
        <f>E36/113.0923</f>
        <v>7.231762531187993E-3</v>
      </c>
      <c r="G36" s="11">
        <f>(56*F36-1)/((56-2)*F36+1)</f>
        <v>-0.42791427826941897</v>
      </c>
      <c r="H36" s="11">
        <v>1</v>
      </c>
    </row>
    <row r="37" spans="1:8" x14ac:dyDescent="0.25">
      <c r="A37" s="12" t="s">
        <v>40</v>
      </c>
      <c r="B37" s="11">
        <v>18</v>
      </c>
      <c r="C37" s="11">
        <f>B37/5242</f>
        <v>3.4338038916444107E-3</v>
      </c>
      <c r="D37" s="15">
        <v>4.1985399999999997E-3</v>
      </c>
      <c r="E37" s="11">
        <f>C37/D37</f>
        <v>0.81785665770587179</v>
      </c>
      <c r="F37" s="11">
        <f>E37/113.0923</f>
        <v>7.231762531187993E-3</v>
      </c>
      <c r="G37" s="11">
        <f>(56*F37-1)/((56-2)*F37+1)</f>
        <v>-0.42791427826941897</v>
      </c>
      <c r="H37" s="11">
        <v>1</v>
      </c>
    </row>
    <row r="38" spans="1:8" x14ac:dyDescent="0.25">
      <c r="A38" s="12" t="s">
        <v>43</v>
      </c>
      <c r="B38" s="11">
        <v>17</v>
      </c>
      <c r="C38" s="11">
        <f>B38/5242</f>
        <v>3.2430370087752768E-3</v>
      </c>
      <c r="D38" s="13">
        <v>4.1360807943020914E-3</v>
      </c>
      <c r="E38" s="11">
        <f>C38/D38</f>
        <v>0.78408454042844589</v>
      </c>
      <c r="F38" s="11">
        <f>E38/113.0923</f>
        <v>6.9331381573143874E-3</v>
      </c>
      <c r="G38" s="11">
        <f>(56*F38-1)/((56-2)*F38+1)</f>
        <v>-0.445102557007443</v>
      </c>
      <c r="H38" s="11">
        <v>2</v>
      </c>
    </row>
    <row r="39" spans="1:8" x14ac:dyDescent="0.25">
      <c r="A39" s="12" t="s">
        <v>42</v>
      </c>
      <c r="B39" s="11">
        <v>17</v>
      </c>
      <c r="C39" s="11">
        <f>B39/5242</f>
        <v>3.2430370087752768E-3</v>
      </c>
      <c r="D39" s="15">
        <v>4.1985399999999997E-3</v>
      </c>
      <c r="E39" s="11">
        <f>C39/D39</f>
        <v>0.77242017672221219</v>
      </c>
      <c r="F39" s="11">
        <f>E39/113.0923</f>
        <v>6.8299979461219924E-3</v>
      </c>
      <c r="G39" s="11">
        <f>(56*F39-1)/((56-2)*F39+1)</f>
        <v>-0.45113321331664352</v>
      </c>
      <c r="H39" s="11">
        <v>1</v>
      </c>
    </row>
    <row r="40" spans="1:8" x14ac:dyDescent="0.25">
      <c r="A40" s="12" t="s">
        <v>44</v>
      </c>
      <c r="B40" s="11">
        <v>25</v>
      </c>
      <c r="C40" s="11">
        <f>B40/5242</f>
        <v>4.7691720717283476E-3</v>
      </c>
      <c r="D40" s="13">
        <v>6.3156110601683543E-3</v>
      </c>
      <c r="E40" s="11">
        <f>C40/D40</f>
        <v>0.75514024316773176</v>
      </c>
      <c r="F40" s="11">
        <f>E40/113.0923</f>
        <v>6.6772029852406557E-3</v>
      </c>
      <c r="G40" s="11">
        <f>(56*F40-1)/((56-2)*F40+1)</f>
        <v>-0.46015795647208896</v>
      </c>
      <c r="H40" s="11">
        <v>1</v>
      </c>
    </row>
    <row r="41" spans="1:8" x14ac:dyDescent="0.25">
      <c r="A41" s="12" t="s">
        <v>45</v>
      </c>
      <c r="B41" s="11">
        <v>15</v>
      </c>
      <c r="C41" s="11">
        <f>B41/5242</f>
        <v>2.861503243037009E-3</v>
      </c>
      <c r="D41" s="15">
        <v>4.1985399999999997E-3</v>
      </c>
      <c r="E41" s="11">
        <f>C41/D41</f>
        <v>0.68154721475489322</v>
      </c>
      <c r="F41" s="11">
        <f>E41/113.0923</f>
        <v>6.0264687759899946E-3</v>
      </c>
      <c r="G41" s="11">
        <f>(56*F41-1)/((56-2)*F41+1)</f>
        <v>-0.49985143801702292</v>
      </c>
      <c r="H41" s="11">
        <v>1</v>
      </c>
    </row>
    <row r="42" spans="1:8" x14ac:dyDescent="0.25">
      <c r="A42" s="12" t="s">
        <v>46</v>
      </c>
      <c r="B42" s="11">
        <v>15</v>
      </c>
      <c r="C42" s="11">
        <f>B42/5242</f>
        <v>2.861503243037009E-3</v>
      </c>
      <c r="D42" s="15">
        <v>4.1985399999999997E-3</v>
      </c>
      <c r="E42" s="11">
        <f>C42/D42</f>
        <v>0.68154721475489322</v>
      </c>
      <c r="F42" s="11">
        <f>E42/113.0923</f>
        <v>6.0264687759899946E-3</v>
      </c>
      <c r="G42" s="11">
        <f>(56*F42-1)/((56-2)*F42+1)</f>
        <v>-0.49985143801702292</v>
      </c>
      <c r="H42" s="11">
        <v>1</v>
      </c>
    </row>
    <row r="43" spans="1:8" x14ac:dyDescent="0.25">
      <c r="A43" s="12" t="s">
        <v>47</v>
      </c>
      <c r="B43" s="11">
        <v>15</v>
      </c>
      <c r="C43" s="11">
        <f>B43/5242</f>
        <v>2.861503243037009E-3</v>
      </c>
      <c r="D43" s="15">
        <v>4.1985399999999997E-3</v>
      </c>
      <c r="E43" s="11">
        <f>C43/D43</f>
        <v>0.68154721475489322</v>
      </c>
      <c r="F43" s="11">
        <f>E43/113.0923</f>
        <v>6.0264687759899946E-3</v>
      </c>
      <c r="G43" s="11">
        <f>(56*F43-1)/((56-2)*F43+1)</f>
        <v>-0.49985143801702292</v>
      </c>
      <c r="H43" s="11">
        <v>5</v>
      </c>
    </row>
    <row r="44" spans="1:8" x14ac:dyDescent="0.25">
      <c r="A44" s="12" t="s">
        <v>48</v>
      </c>
      <c r="B44" s="14">
        <v>483</v>
      </c>
      <c r="C44" s="11">
        <f>B44/5242</f>
        <v>9.2140404425791689E-2</v>
      </c>
      <c r="D44" s="13">
        <v>0.15029092082854506</v>
      </c>
      <c r="E44" s="11">
        <f>C44/D44</f>
        <v>0.61308031062573187</v>
      </c>
      <c r="F44" s="11">
        <f>E44/113.0923</f>
        <v>5.4210614747929953E-3</v>
      </c>
      <c r="G44" s="11">
        <f>(56*F44-1)/((56-2)*F44+1)</f>
        <v>-0.53871776333197008</v>
      </c>
      <c r="H44" s="11">
        <v>12</v>
      </c>
    </row>
    <row r="45" spans="1:8" x14ac:dyDescent="0.25">
      <c r="A45" s="12" t="s">
        <v>49</v>
      </c>
      <c r="B45" s="11">
        <v>38</v>
      </c>
      <c r="C45" s="11">
        <f>B45/5242</f>
        <v>7.2491415490270892E-3</v>
      </c>
      <c r="D45" s="13">
        <v>1.5309556769934635E-2</v>
      </c>
      <c r="E45" s="11">
        <f>C45/D45</f>
        <v>0.47350433836616157</v>
      </c>
      <c r="F45" s="11">
        <f>E45/113.0923</f>
        <v>4.1868839732339125E-3</v>
      </c>
      <c r="G45" s="11">
        <f>(56*F45-1)/((56-2)*F45+1)</f>
        <v>-0.62436967473479932</v>
      </c>
      <c r="H45" s="11">
        <v>4</v>
      </c>
    </row>
    <row r="46" spans="1:8" x14ac:dyDescent="0.25">
      <c r="A46" s="12" t="s">
        <v>50</v>
      </c>
      <c r="B46" s="11">
        <v>10</v>
      </c>
      <c r="C46" s="11">
        <f>B46/5242</f>
        <v>1.9076688286913392E-3</v>
      </c>
      <c r="D46" s="15">
        <v>4.1985399999999997E-3</v>
      </c>
      <c r="E46" s="11">
        <f>C46/D46</f>
        <v>0.45436480983659544</v>
      </c>
      <c r="F46" s="11">
        <f>E46/113.0923</f>
        <v>4.0176458506599958E-3</v>
      </c>
      <c r="G46" s="11">
        <f>(56*F46-1)/((56-2)*F46+1)</f>
        <v>-0.63684621458097257</v>
      </c>
      <c r="H46" s="11">
        <v>1</v>
      </c>
    </row>
    <row r="47" spans="1:8" x14ac:dyDescent="0.25">
      <c r="A47" s="12" t="s">
        <v>51</v>
      </c>
      <c r="B47" s="11">
        <v>10</v>
      </c>
      <c r="C47" s="11">
        <f>B47/5242</f>
        <v>1.9076688286913392E-3</v>
      </c>
      <c r="D47" s="15">
        <v>4.1985399999999997E-3</v>
      </c>
      <c r="E47" s="11">
        <f>C47/D47</f>
        <v>0.45436480983659544</v>
      </c>
      <c r="F47" s="11">
        <f>E47/113.0923</f>
        <v>4.0176458506599958E-3</v>
      </c>
      <c r="G47" s="11">
        <f>(56*F47-1)/((56-2)*F47+1)</f>
        <v>-0.63684621458097257</v>
      </c>
      <c r="H47" s="11">
        <v>1</v>
      </c>
    </row>
    <row r="48" spans="1:8" x14ac:dyDescent="0.25">
      <c r="A48" s="12" t="s">
        <v>52</v>
      </c>
      <c r="B48" s="11">
        <v>10</v>
      </c>
      <c r="C48" s="11">
        <f>B48/5242</f>
        <v>1.9076688286913392E-3</v>
      </c>
      <c r="D48" s="15">
        <v>4.1985399999999997E-3</v>
      </c>
      <c r="E48" s="11">
        <f>C48/D48</f>
        <v>0.45436480983659544</v>
      </c>
      <c r="F48" s="11">
        <f>E48/113.0923</f>
        <v>4.0176458506599958E-3</v>
      </c>
      <c r="G48" s="11">
        <f>(56*F48-1)/((56-2)*F48+1)</f>
        <v>-0.63684621458097257</v>
      </c>
      <c r="H48" s="11">
        <v>1</v>
      </c>
    </row>
    <row r="49" spans="1:8" x14ac:dyDescent="0.25">
      <c r="A49" s="12" t="s">
        <v>53</v>
      </c>
      <c r="B49" s="11">
        <v>10</v>
      </c>
      <c r="C49" s="11">
        <f>B49/5242</f>
        <v>1.9076688286913392E-3</v>
      </c>
      <c r="D49" s="15">
        <v>4.1985399999999997E-3</v>
      </c>
      <c r="E49" s="11">
        <f>C49/D49</f>
        <v>0.45436480983659544</v>
      </c>
      <c r="F49" s="11">
        <f>E49/113.0923</f>
        <v>4.0176458506599958E-3</v>
      </c>
      <c r="G49" s="11">
        <f>(56*F49-1)/((56-2)*F49+1)</f>
        <v>-0.63684621458097257</v>
      </c>
      <c r="H49" s="11">
        <v>1</v>
      </c>
    </row>
    <row r="50" spans="1:8" x14ac:dyDescent="0.25">
      <c r="A50" s="12" t="s">
        <v>54</v>
      </c>
      <c r="B50" s="11">
        <v>10</v>
      </c>
      <c r="C50" s="11">
        <f>B50/5242</f>
        <v>1.9076688286913392E-3</v>
      </c>
      <c r="D50" s="15">
        <v>4.1985399999999997E-3</v>
      </c>
      <c r="E50" s="11">
        <f>C50/D50</f>
        <v>0.45436480983659544</v>
      </c>
      <c r="F50" s="11">
        <f>E50/113.0923</f>
        <v>4.0176458506599958E-3</v>
      </c>
      <c r="G50" s="11">
        <f>(56*F50-1)/((56-2)*F50+1)</f>
        <v>-0.63684621458097257</v>
      </c>
      <c r="H50" s="11">
        <v>2</v>
      </c>
    </row>
    <row r="51" spans="1:8" x14ac:dyDescent="0.25">
      <c r="A51" s="12" t="s">
        <v>55</v>
      </c>
      <c r="B51" s="11">
        <v>20</v>
      </c>
      <c r="C51" s="11">
        <f>B51/5242</f>
        <v>3.8153376573826785E-3</v>
      </c>
      <c r="D51" s="13">
        <v>8.9643010047899801E-3</v>
      </c>
      <c r="E51" s="11">
        <f>C51/D51</f>
        <v>0.42561463022537876</v>
      </c>
      <c r="F51" s="11">
        <f>E51/113.0923</f>
        <v>3.7634271318682066E-3</v>
      </c>
      <c r="G51" s="11">
        <f>(56*F51-1)/((56-2)*F51+1)</f>
        <v>-0.65594384915517689</v>
      </c>
      <c r="H51" s="11">
        <v>10</v>
      </c>
    </row>
    <row r="52" spans="1:8" x14ac:dyDescent="0.25">
      <c r="A52" s="12" t="s">
        <v>56</v>
      </c>
      <c r="B52" s="11">
        <v>55</v>
      </c>
      <c r="C52" s="11">
        <f>B52/5242</f>
        <v>1.0492178557802366E-2</v>
      </c>
      <c r="D52" s="13">
        <v>2.5785737728515938E-2</v>
      </c>
      <c r="E52" s="11">
        <f>C52/D52</f>
        <v>0.40689852151095424</v>
      </c>
      <c r="F52" s="11">
        <f>E52/113.0923</f>
        <v>3.5979330291359734E-3</v>
      </c>
      <c r="G52" s="11">
        <f>(56*F52-1)/((56-2)*F52+1)</f>
        <v>-0.66861217219513192</v>
      </c>
      <c r="H52" s="11">
        <v>1</v>
      </c>
    </row>
    <row r="53" spans="1:8" x14ac:dyDescent="0.25">
      <c r="A53" s="12" t="s">
        <v>57</v>
      </c>
      <c r="B53" s="11">
        <v>52</v>
      </c>
      <c r="C53" s="11">
        <f>B53/5242</f>
        <v>9.9198779091949629E-3</v>
      </c>
      <c r="D53" s="13">
        <v>2.9805817503345544E-2</v>
      </c>
      <c r="E53" s="11">
        <f>C53/D53</f>
        <v>0.33281683711850912</v>
      </c>
      <c r="F53" s="11">
        <f>E53/113.0923</f>
        <v>2.9428779600247684E-3</v>
      </c>
      <c r="G53" s="11">
        <f>(56*F53-1)/((56-2)*F53+1)</f>
        <v>-0.7206728180039963</v>
      </c>
      <c r="H53" s="11">
        <v>7</v>
      </c>
    </row>
    <row r="54" spans="1:8" x14ac:dyDescent="0.25">
      <c r="A54" s="12" t="s">
        <v>58</v>
      </c>
      <c r="B54" s="11">
        <v>23</v>
      </c>
      <c r="C54" s="11">
        <f>B54/5242</f>
        <v>4.3876383059900798E-3</v>
      </c>
      <c r="D54" s="13">
        <v>2.4393725494846176E-2</v>
      </c>
      <c r="E54" s="11">
        <f>C54/D54</f>
        <v>0.17986749530804899</v>
      </c>
      <c r="F54" s="11">
        <f>E54/113.0923</f>
        <v>1.5904486451159717E-3</v>
      </c>
      <c r="G54" s="11">
        <f>(56*F54-1)/((56-2)*F54+1)</f>
        <v>-0.83888765796656428</v>
      </c>
      <c r="H54" s="11">
        <v>11</v>
      </c>
    </row>
    <row r="55" spans="1:8" x14ac:dyDescent="0.25">
      <c r="A55" s="12" t="s">
        <v>59</v>
      </c>
      <c r="B55" s="11">
        <v>35</v>
      </c>
      <c r="C55" s="11">
        <f>B55/5242</f>
        <v>6.6768409004196875E-3</v>
      </c>
      <c r="D55" s="13">
        <v>5.2829442068200096E-2</v>
      </c>
      <c r="E55" s="11">
        <f>C55/D55</f>
        <v>0.12638484600689573</v>
      </c>
      <c r="F55" s="11">
        <f>E55/113.0923</f>
        <v>1.1175371444996319E-3</v>
      </c>
      <c r="G55" s="11">
        <f>(56*F55-1)/((56-2)*F55+1)</f>
        <v>-0.88406711649846392</v>
      </c>
      <c r="H55" s="11">
        <v>6</v>
      </c>
    </row>
    <row r="56" spans="1:8" x14ac:dyDescent="0.25">
      <c r="A56" s="12" t="s">
        <v>60</v>
      </c>
      <c r="B56" s="11">
        <v>15</v>
      </c>
      <c r="C56" s="11">
        <f>B56/5242</f>
        <v>2.861503243037009E-3</v>
      </c>
      <c r="D56" s="11">
        <v>3.7229882749584269E-2</v>
      </c>
      <c r="E56" s="11">
        <f>C56/D56</f>
        <v>7.6860388260797358E-2</v>
      </c>
      <c r="F56" s="11">
        <f>E56/113.0923</f>
        <v>6.7962529951904205E-4</v>
      </c>
      <c r="G56" s="11">
        <f>(56*F56-1)/((56-2)*F56+1)</f>
        <v>-0.92788772083648274</v>
      </c>
      <c r="H56" s="11">
        <v>1</v>
      </c>
    </row>
    <row r="57" spans="1:8" x14ac:dyDescent="0.25">
      <c r="A57" s="12" t="s">
        <v>61</v>
      </c>
      <c r="B57" s="11">
        <v>15</v>
      </c>
      <c r="C57" s="11">
        <f>B57/5242</f>
        <v>2.861503243037009E-3</v>
      </c>
      <c r="D57" s="13">
        <v>5.4602968765912682E-2</v>
      </c>
      <c r="E57" s="11">
        <f>C57/D57</f>
        <v>5.2405634853015109E-2</v>
      </c>
      <c r="F57" s="11">
        <f>E57/113.0923</f>
        <v>4.633881780900655E-4</v>
      </c>
      <c r="G57" s="11">
        <f>(56*F57-1)/((56-2)*F57+1)</f>
        <v>-0.9502716509789173</v>
      </c>
      <c r="H57" s="11">
        <v>1</v>
      </c>
    </row>
    <row r="58" spans="1:8" x14ac:dyDescent="0.25">
      <c r="D58" s="11">
        <f>SUM(D2:D57)</f>
        <v>0.82873478645015508</v>
      </c>
    </row>
  </sheetData>
  <autoFilter ref="A1:H58">
    <sortState ref="A2:H58">
      <sortCondition descending="1" ref="G1:G58"/>
    </sortState>
  </autoFilter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67"/>
  <sheetViews>
    <sheetView workbookViewId="0">
      <pane ySplit="1" topLeftCell="A2" activePane="bottomLeft" state="frozen"/>
      <selection pane="bottomLeft" activeCell="C8" sqref="C8"/>
    </sheetView>
  </sheetViews>
  <sheetFormatPr defaultRowHeight="15" x14ac:dyDescent="0.25"/>
  <cols>
    <col min="1" max="1" width="9.140625" style="11"/>
    <col min="2" max="2" width="36.5703125" style="11" bestFit="1" customWidth="1"/>
    <col min="3" max="16384" width="9.140625" style="11"/>
  </cols>
  <sheetData>
    <row r="1" spans="1:3" x14ac:dyDescent="0.25">
      <c r="A1" s="5" t="s">
        <v>72</v>
      </c>
      <c r="B1" s="5" t="s">
        <v>0</v>
      </c>
      <c r="C1" s="5" t="s">
        <v>159</v>
      </c>
    </row>
    <row r="2" spans="1:3" x14ac:dyDescent="0.25">
      <c r="A2" s="16">
        <v>41913</v>
      </c>
      <c r="B2" s="7" t="s">
        <v>74</v>
      </c>
      <c r="C2" s="11">
        <f>1/7</f>
        <v>0.14285714285714285</v>
      </c>
    </row>
    <row r="3" spans="1:3" x14ac:dyDescent="0.25">
      <c r="A3" s="16">
        <v>41821</v>
      </c>
      <c r="B3" s="7" t="s">
        <v>74</v>
      </c>
      <c r="C3" s="11">
        <f>1/7</f>
        <v>0.14285714285714285</v>
      </c>
    </row>
    <row r="4" spans="1:3" x14ac:dyDescent="0.25">
      <c r="A4" s="16">
        <v>41365</v>
      </c>
      <c r="B4" s="17" t="s">
        <v>76</v>
      </c>
      <c r="C4" s="11">
        <f>1/3</f>
        <v>0.33333333333333331</v>
      </c>
    </row>
    <row r="5" spans="1:3" x14ac:dyDescent="0.25">
      <c r="A5" s="16">
        <v>41334</v>
      </c>
      <c r="B5" s="17" t="s">
        <v>76</v>
      </c>
      <c r="C5" s="11">
        <f>1/3</f>
        <v>0.33333333333333331</v>
      </c>
    </row>
    <row r="6" spans="1:3" x14ac:dyDescent="0.25">
      <c r="A6" s="16">
        <v>41821</v>
      </c>
      <c r="B6" s="19" t="s">
        <v>62</v>
      </c>
      <c r="C6" s="11">
        <f>2/8</f>
        <v>0.25</v>
      </c>
    </row>
    <row r="7" spans="1:3" x14ac:dyDescent="0.25">
      <c r="A7" s="16">
        <v>41395</v>
      </c>
      <c r="B7" s="18" t="s">
        <v>62</v>
      </c>
      <c r="C7" s="11">
        <f>2/8</f>
        <v>0.25</v>
      </c>
    </row>
    <row r="8" spans="1:3" x14ac:dyDescent="0.25">
      <c r="A8" s="16">
        <v>41365</v>
      </c>
      <c r="B8" s="18" t="s">
        <v>62</v>
      </c>
      <c r="C8" s="11">
        <f>2/8</f>
        <v>0.25</v>
      </c>
    </row>
    <row r="9" spans="1:3" x14ac:dyDescent="0.25">
      <c r="A9" s="16">
        <v>41334</v>
      </c>
      <c r="B9" s="7" t="s">
        <v>62</v>
      </c>
      <c r="C9" s="11">
        <f>2/8</f>
        <v>0.25</v>
      </c>
    </row>
    <row r="10" spans="1:3" x14ac:dyDescent="0.25">
      <c r="A10" s="16">
        <v>41548</v>
      </c>
      <c r="B10" s="7" t="s">
        <v>59</v>
      </c>
      <c r="C10" s="11">
        <f>1/8</f>
        <v>0.125</v>
      </c>
    </row>
    <row r="11" spans="1:3" x14ac:dyDescent="0.25">
      <c r="A11" s="16">
        <v>41365</v>
      </c>
      <c r="B11" s="18" t="s">
        <v>77</v>
      </c>
      <c r="C11" s="11">
        <v>1</v>
      </c>
    </row>
    <row r="12" spans="1:3" x14ac:dyDescent="0.25">
      <c r="A12" s="16">
        <v>41334</v>
      </c>
      <c r="B12" s="18" t="s">
        <v>77</v>
      </c>
      <c r="C12" s="11">
        <v>1</v>
      </c>
    </row>
    <row r="13" spans="1:3" x14ac:dyDescent="0.25">
      <c r="A13" s="16">
        <v>41365</v>
      </c>
      <c r="B13" s="11" t="s">
        <v>78</v>
      </c>
      <c r="C13" s="11">
        <v>1</v>
      </c>
    </row>
    <row r="14" spans="1:3" x14ac:dyDescent="0.25">
      <c r="A14" s="16">
        <v>41913</v>
      </c>
      <c r="B14" s="18" t="s">
        <v>47</v>
      </c>
      <c r="C14" s="11">
        <v>1</v>
      </c>
    </row>
    <row r="15" spans="1:3" x14ac:dyDescent="0.25">
      <c r="A15" s="16">
        <v>41883</v>
      </c>
      <c r="B15" s="18" t="s">
        <v>47</v>
      </c>
      <c r="C15" s="11">
        <v>1</v>
      </c>
    </row>
    <row r="16" spans="1:3" x14ac:dyDescent="0.25">
      <c r="A16" s="16">
        <v>41821</v>
      </c>
      <c r="B16" s="18" t="s">
        <v>47</v>
      </c>
      <c r="C16" s="11">
        <v>1</v>
      </c>
    </row>
    <row r="17" spans="1:3" x14ac:dyDescent="0.25">
      <c r="A17" s="16">
        <v>41913</v>
      </c>
      <c r="B17" s="7" t="s">
        <v>63</v>
      </c>
      <c r="C17" s="11">
        <f>9/41</f>
        <v>0.21951219512195122</v>
      </c>
    </row>
    <row r="18" spans="1:3" x14ac:dyDescent="0.25">
      <c r="A18" s="16">
        <v>41883</v>
      </c>
      <c r="B18" s="7" t="s">
        <v>63</v>
      </c>
      <c r="C18" s="11">
        <f>8/41</f>
        <v>0.1951219512195122</v>
      </c>
    </row>
    <row r="19" spans="1:3" x14ac:dyDescent="0.25">
      <c r="A19" s="16">
        <v>41821</v>
      </c>
      <c r="B19" s="7" t="s">
        <v>63</v>
      </c>
      <c r="C19" s="11">
        <f>4/41</f>
        <v>9.7560975609756101E-2</v>
      </c>
    </row>
    <row r="20" spans="1:3" x14ac:dyDescent="0.25">
      <c r="A20" s="16">
        <v>41640</v>
      </c>
      <c r="B20" s="11" t="s">
        <v>63</v>
      </c>
      <c r="C20" s="11">
        <f>4/41</f>
        <v>9.7560975609756101E-2</v>
      </c>
    </row>
    <row r="21" spans="1:3" x14ac:dyDescent="0.25">
      <c r="A21" s="16">
        <v>41609</v>
      </c>
      <c r="B21" s="7" t="s">
        <v>63</v>
      </c>
      <c r="C21" s="11">
        <f>5/41</f>
        <v>0.12195121951219512</v>
      </c>
    </row>
    <row r="22" spans="1:3" x14ac:dyDescent="0.25">
      <c r="A22" s="16">
        <v>41487</v>
      </c>
      <c r="B22" s="7" t="s">
        <v>63</v>
      </c>
      <c r="C22" s="11">
        <f>7/41</f>
        <v>0.17073170731707318</v>
      </c>
    </row>
    <row r="23" spans="1:3" x14ac:dyDescent="0.25">
      <c r="A23" s="16">
        <v>41426</v>
      </c>
      <c r="B23" s="11" t="s">
        <v>63</v>
      </c>
      <c r="C23" s="11">
        <f>10/41</f>
        <v>0.24390243902439024</v>
      </c>
    </row>
    <row r="24" spans="1:3" x14ac:dyDescent="0.25">
      <c r="A24" s="16">
        <v>41395</v>
      </c>
      <c r="B24" s="18" t="s">
        <v>63</v>
      </c>
      <c r="C24" s="11">
        <f>4/41</f>
        <v>9.7560975609756101E-2</v>
      </c>
    </row>
    <row r="25" spans="1:3" x14ac:dyDescent="0.25">
      <c r="A25" s="16">
        <v>41365</v>
      </c>
      <c r="B25" s="18" t="s">
        <v>63</v>
      </c>
      <c r="C25" s="11">
        <f>3/41</f>
        <v>7.3170731707317069E-2</v>
      </c>
    </row>
    <row r="26" spans="1:3" x14ac:dyDescent="0.25">
      <c r="A26" s="16">
        <v>41334</v>
      </c>
      <c r="B26" s="18" t="s">
        <v>63</v>
      </c>
      <c r="C26" s="11">
        <f>4/41</f>
        <v>9.7560975609756101E-2</v>
      </c>
    </row>
    <row r="27" spans="1:3" ht="15.75" x14ac:dyDescent="0.25">
      <c r="A27" s="16">
        <v>41306</v>
      </c>
      <c r="B27" s="20" t="s">
        <v>48</v>
      </c>
      <c r="C27" s="11">
        <f>3/41</f>
        <v>7.3170731707317069E-2</v>
      </c>
    </row>
    <row r="28" spans="1:3" x14ac:dyDescent="0.25">
      <c r="A28" s="16">
        <v>41579</v>
      </c>
      <c r="B28" s="7" t="s">
        <v>79</v>
      </c>
      <c r="C28" s="11">
        <f>8/41</f>
        <v>0.1951219512195122</v>
      </c>
    </row>
    <row r="29" spans="1:3" x14ac:dyDescent="0.25">
      <c r="A29" s="16">
        <v>41306</v>
      </c>
      <c r="B29" s="18" t="s">
        <v>14</v>
      </c>
      <c r="C29" s="11">
        <v>1</v>
      </c>
    </row>
    <row r="30" spans="1:3" x14ac:dyDescent="0.25">
      <c r="A30" s="16">
        <v>41275</v>
      </c>
      <c r="B30" s="18" t="s">
        <v>14</v>
      </c>
      <c r="C30" s="11">
        <v>1</v>
      </c>
    </row>
    <row r="31" spans="1:3" x14ac:dyDescent="0.25">
      <c r="A31" s="16">
        <v>41913</v>
      </c>
      <c r="B31" s="21" t="s">
        <v>65</v>
      </c>
      <c r="C31" s="11">
        <f>1/7</f>
        <v>0.14285714285714285</v>
      </c>
    </row>
    <row r="32" spans="1:3" x14ac:dyDescent="0.25">
      <c r="A32" s="16">
        <v>41883</v>
      </c>
      <c r="B32" s="21" t="s">
        <v>65</v>
      </c>
      <c r="C32" s="11">
        <f>5/7</f>
        <v>0.7142857142857143</v>
      </c>
    </row>
    <row r="33" spans="1:3" x14ac:dyDescent="0.25">
      <c r="A33" s="16">
        <v>41821</v>
      </c>
      <c r="B33" s="21" t="s">
        <v>65</v>
      </c>
      <c r="C33" s="11">
        <f>1/7</f>
        <v>0.14285714285714285</v>
      </c>
    </row>
    <row r="34" spans="1:3" x14ac:dyDescent="0.25">
      <c r="A34" s="16">
        <v>41640</v>
      </c>
      <c r="B34" s="7" t="s">
        <v>65</v>
      </c>
      <c r="C34" s="11">
        <f>5/7</f>
        <v>0.7142857142857143</v>
      </c>
    </row>
    <row r="35" spans="1:3" x14ac:dyDescent="0.25">
      <c r="A35" s="16">
        <v>41609</v>
      </c>
      <c r="B35" s="18" t="s">
        <v>65</v>
      </c>
      <c r="C35" s="11">
        <f>5/7</f>
        <v>0.7142857142857143</v>
      </c>
    </row>
    <row r="36" spans="1:3" x14ac:dyDescent="0.25">
      <c r="A36" s="16">
        <v>41579</v>
      </c>
      <c r="B36" s="21" t="s">
        <v>65</v>
      </c>
      <c r="C36" s="11">
        <f>3/7</f>
        <v>0.42857142857142855</v>
      </c>
    </row>
    <row r="37" spans="1:3" x14ac:dyDescent="0.25">
      <c r="A37" s="16">
        <v>41487</v>
      </c>
      <c r="B37" s="21" t="s">
        <v>65</v>
      </c>
      <c r="C37" s="11">
        <v>1</v>
      </c>
    </row>
    <row r="38" spans="1:3" x14ac:dyDescent="0.25">
      <c r="A38" s="16">
        <v>41306</v>
      </c>
      <c r="B38" s="18" t="s">
        <v>65</v>
      </c>
      <c r="C38" s="11">
        <v>1</v>
      </c>
    </row>
    <row r="39" spans="1:3" x14ac:dyDescent="0.25">
      <c r="A39" s="16">
        <v>41365</v>
      </c>
      <c r="B39" s="7" t="s">
        <v>12</v>
      </c>
      <c r="C39" s="11">
        <f>2/7</f>
        <v>0.2857142857142857</v>
      </c>
    </row>
    <row r="40" spans="1:3" x14ac:dyDescent="0.25">
      <c r="A40" s="16">
        <v>41334</v>
      </c>
      <c r="B40" s="12" t="s">
        <v>12</v>
      </c>
      <c r="C40" s="11">
        <f>5/7</f>
        <v>0.7142857142857143</v>
      </c>
    </row>
    <row r="41" spans="1:3" x14ac:dyDescent="0.25">
      <c r="A41" s="16">
        <v>41913</v>
      </c>
      <c r="B41" s="7" t="s">
        <v>80</v>
      </c>
      <c r="C41" s="11">
        <f>1/6</f>
        <v>0.16666666666666666</v>
      </c>
    </row>
    <row r="42" spans="1:3" x14ac:dyDescent="0.25">
      <c r="A42" s="16">
        <v>41883</v>
      </c>
      <c r="B42" s="7" t="s">
        <v>80</v>
      </c>
      <c r="C42" s="11">
        <f>1/6</f>
        <v>0.16666666666666666</v>
      </c>
    </row>
    <row r="43" spans="1:3" x14ac:dyDescent="0.25">
      <c r="A43" s="16">
        <v>41821</v>
      </c>
      <c r="B43" s="7" t="s">
        <v>80</v>
      </c>
      <c r="C43" s="11">
        <f>1/6</f>
        <v>0.16666666666666666</v>
      </c>
    </row>
    <row r="44" spans="1:3" x14ac:dyDescent="0.25">
      <c r="A44" s="16">
        <v>41395</v>
      </c>
      <c r="B44" s="18" t="s">
        <v>81</v>
      </c>
      <c r="C44" s="11">
        <f>1/2</f>
        <v>0.5</v>
      </c>
    </row>
    <row r="45" spans="1:3" x14ac:dyDescent="0.25">
      <c r="A45" s="16">
        <v>41883</v>
      </c>
      <c r="B45" s="7" t="s">
        <v>50</v>
      </c>
      <c r="C45" s="11">
        <v>1</v>
      </c>
    </row>
    <row r="46" spans="1:3" x14ac:dyDescent="0.25">
      <c r="A46" s="16">
        <v>41852</v>
      </c>
      <c r="B46" s="7" t="s">
        <v>50</v>
      </c>
      <c r="C46" s="11">
        <v>1</v>
      </c>
    </row>
    <row r="47" spans="1:3" x14ac:dyDescent="0.25">
      <c r="A47" s="16">
        <v>41609</v>
      </c>
      <c r="B47" s="18" t="s">
        <v>82</v>
      </c>
      <c r="C47" s="11">
        <f>1/52</f>
        <v>1.9230769230769232E-2</v>
      </c>
    </row>
    <row r="48" spans="1:3" x14ac:dyDescent="0.25">
      <c r="A48" s="16">
        <v>41579</v>
      </c>
      <c r="B48" s="7" t="s">
        <v>82</v>
      </c>
      <c r="C48" s="11">
        <v>0.5</v>
      </c>
    </row>
    <row r="49" spans="1:3" x14ac:dyDescent="0.25">
      <c r="A49" s="16">
        <v>41821</v>
      </c>
      <c r="B49" s="7" t="s">
        <v>83</v>
      </c>
      <c r="C49" s="11">
        <v>1</v>
      </c>
    </row>
    <row r="50" spans="1:3" x14ac:dyDescent="0.25">
      <c r="A50" s="16">
        <v>41395</v>
      </c>
      <c r="B50" s="18" t="s">
        <v>83</v>
      </c>
      <c r="C50" s="11">
        <v>1</v>
      </c>
    </row>
    <row r="51" spans="1:3" x14ac:dyDescent="0.25">
      <c r="A51" s="16">
        <v>41365</v>
      </c>
      <c r="B51" s="18" t="s">
        <v>83</v>
      </c>
      <c r="C51" s="11">
        <v>1</v>
      </c>
    </row>
    <row r="52" spans="1:3" x14ac:dyDescent="0.25">
      <c r="A52" s="16">
        <v>41334</v>
      </c>
      <c r="B52" s="7" t="s">
        <v>83</v>
      </c>
      <c r="C52" s="11">
        <v>1</v>
      </c>
    </row>
    <row r="53" spans="1:3" x14ac:dyDescent="0.25">
      <c r="A53" s="16">
        <v>41306</v>
      </c>
      <c r="B53" s="18" t="s">
        <v>83</v>
      </c>
      <c r="C53" s="11">
        <v>1</v>
      </c>
    </row>
    <row r="54" spans="1:3" x14ac:dyDescent="0.25">
      <c r="A54" s="16">
        <v>41395</v>
      </c>
      <c r="B54" s="18" t="s">
        <v>84</v>
      </c>
      <c r="C54" s="11">
        <f>1/3</f>
        <v>0.33333333333333331</v>
      </c>
    </row>
    <row r="55" spans="1:3" x14ac:dyDescent="0.25">
      <c r="A55" s="16">
        <v>41365</v>
      </c>
      <c r="B55" s="18" t="s">
        <v>84</v>
      </c>
      <c r="C55" s="11">
        <f>1/3</f>
        <v>0.33333333333333331</v>
      </c>
    </row>
    <row r="56" spans="1:3" x14ac:dyDescent="0.25">
      <c r="A56" s="16">
        <v>41334</v>
      </c>
      <c r="B56" s="7" t="s">
        <v>84</v>
      </c>
      <c r="C56" s="11">
        <f>1/3</f>
        <v>0.33333333333333331</v>
      </c>
    </row>
    <row r="57" spans="1:3" x14ac:dyDescent="0.25">
      <c r="A57" s="16">
        <v>41306</v>
      </c>
      <c r="B57" s="18" t="s">
        <v>85</v>
      </c>
      <c r="C57" s="11">
        <f>1/3</f>
        <v>0.33333333333333331</v>
      </c>
    </row>
    <row r="58" spans="1:3" x14ac:dyDescent="0.25">
      <c r="A58" s="16">
        <v>41821</v>
      </c>
      <c r="B58" s="7" t="s">
        <v>86</v>
      </c>
      <c r="C58" s="11">
        <f>1/4</f>
        <v>0.25</v>
      </c>
    </row>
    <row r="59" spans="1:3" x14ac:dyDescent="0.25">
      <c r="A59" s="16">
        <v>41913</v>
      </c>
      <c r="B59" s="7" t="s">
        <v>37</v>
      </c>
      <c r="C59" s="11">
        <v>1</v>
      </c>
    </row>
    <row r="60" spans="1:3" x14ac:dyDescent="0.25">
      <c r="A60" s="16">
        <v>41852</v>
      </c>
      <c r="B60" s="7" t="s">
        <v>37</v>
      </c>
      <c r="C60" s="11">
        <v>1</v>
      </c>
    </row>
    <row r="61" spans="1:3" x14ac:dyDescent="0.25">
      <c r="A61" s="16">
        <v>41395</v>
      </c>
      <c r="B61" s="11" t="s">
        <v>87</v>
      </c>
      <c r="C61" s="11">
        <f>1/7</f>
        <v>0.14285714285714285</v>
      </c>
    </row>
    <row r="62" spans="1:3" x14ac:dyDescent="0.25">
      <c r="A62" s="16">
        <v>41365</v>
      </c>
      <c r="B62" s="11" t="s">
        <v>87</v>
      </c>
      <c r="C62" s="11">
        <f>2/7</f>
        <v>0.2857142857142857</v>
      </c>
    </row>
    <row r="63" spans="1:3" x14ac:dyDescent="0.25">
      <c r="A63" s="16">
        <v>41334</v>
      </c>
      <c r="B63" s="11" t="s">
        <v>87</v>
      </c>
      <c r="C63" s="11">
        <f>3/7</f>
        <v>0.42857142857142855</v>
      </c>
    </row>
    <row r="64" spans="1:3" x14ac:dyDescent="0.25">
      <c r="A64" s="16">
        <v>41426</v>
      </c>
      <c r="B64" s="18" t="s">
        <v>22</v>
      </c>
      <c r="C64" s="11">
        <v>1</v>
      </c>
    </row>
    <row r="65" spans="1:3" x14ac:dyDescent="0.25">
      <c r="A65" s="16">
        <v>41306</v>
      </c>
      <c r="B65" s="7" t="s">
        <v>51</v>
      </c>
      <c r="C65" s="11">
        <v>1</v>
      </c>
    </row>
    <row r="66" spans="1:3" x14ac:dyDescent="0.25">
      <c r="A66" s="16">
        <v>41609</v>
      </c>
      <c r="B66" s="18" t="s">
        <v>88</v>
      </c>
      <c r="C66" s="11">
        <f>1/10</f>
        <v>0.1</v>
      </c>
    </row>
    <row r="67" spans="1:3" x14ac:dyDescent="0.25">
      <c r="A67" s="16">
        <v>41579</v>
      </c>
      <c r="B67" s="18" t="s">
        <v>88</v>
      </c>
      <c r="C67" s="11">
        <f>1/12</f>
        <v>8.3333333333333329E-2</v>
      </c>
    </row>
    <row r="68" spans="1:3" x14ac:dyDescent="0.25">
      <c r="A68" s="16">
        <v>41821</v>
      </c>
      <c r="B68" s="18" t="s">
        <v>61</v>
      </c>
      <c r="C68" s="11">
        <f>1/10</f>
        <v>0.1</v>
      </c>
    </row>
    <row r="69" spans="1:3" x14ac:dyDescent="0.25">
      <c r="A69" s="16">
        <v>41426</v>
      </c>
      <c r="B69" s="18" t="s">
        <v>61</v>
      </c>
      <c r="C69" s="11">
        <f>1/12</f>
        <v>8.3333333333333329E-2</v>
      </c>
    </row>
    <row r="70" spans="1:3" x14ac:dyDescent="0.25">
      <c r="A70" s="16">
        <v>41091</v>
      </c>
      <c r="B70" s="19" t="s">
        <v>34</v>
      </c>
      <c r="C70" s="11">
        <v>1</v>
      </c>
    </row>
    <row r="71" spans="1:3" x14ac:dyDescent="0.25">
      <c r="A71" s="16">
        <v>41334</v>
      </c>
      <c r="B71" s="18" t="s">
        <v>89</v>
      </c>
      <c r="C71" s="11">
        <f>1/8</f>
        <v>0.125</v>
      </c>
    </row>
    <row r="72" spans="1:3" x14ac:dyDescent="0.25">
      <c r="A72" s="16">
        <v>41579</v>
      </c>
      <c r="B72" s="7" t="s">
        <v>91</v>
      </c>
      <c r="C72" s="11">
        <v>1</v>
      </c>
    </row>
    <row r="73" spans="1:3" x14ac:dyDescent="0.25">
      <c r="A73" s="16">
        <v>41426</v>
      </c>
      <c r="B73" s="21" t="s">
        <v>90</v>
      </c>
      <c r="C73" s="11">
        <v>1</v>
      </c>
    </row>
    <row r="74" spans="1:3" x14ac:dyDescent="0.25">
      <c r="A74" s="16">
        <v>41306</v>
      </c>
      <c r="B74" s="7" t="s">
        <v>92</v>
      </c>
      <c r="C74" s="11">
        <v>1</v>
      </c>
    </row>
    <row r="75" spans="1:3" x14ac:dyDescent="0.25">
      <c r="A75" s="16">
        <v>41306</v>
      </c>
      <c r="B75" s="18" t="s">
        <v>93</v>
      </c>
      <c r="C75" s="11">
        <v>1</v>
      </c>
    </row>
    <row r="76" spans="1:3" x14ac:dyDescent="0.25">
      <c r="A76" s="16">
        <v>41487</v>
      </c>
      <c r="B76" s="7" t="s">
        <v>94</v>
      </c>
      <c r="C76" s="11">
        <v>1</v>
      </c>
    </row>
    <row r="77" spans="1:3" x14ac:dyDescent="0.25">
      <c r="A77" s="16">
        <v>41334</v>
      </c>
      <c r="B77" s="18" t="s">
        <v>95</v>
      </c>
      <c r="C77" s="11">
        <f>1/4</f>
        <v>0.25</v>
      </c>
    </row>
    <row r="78" spans="1:3" x14ac:dyDescent="0.25">
      <c r="A78" s="16">
        <v>41852</v>
      </c>
      <c r="B78" s="7" t="s">
        <v>96</v>
      </c>
      <c r="C78" s="11">
        <f>1/4</f>
        <v>0.25</v>
      </c>
    </row>
    <row r="79" spans="1:3" x14ac:dyDescent="0.25">
      <c r="A79" s="16">
        <v>41518</v>
      </c>
      <c r="B79" s="7" t="s">
        <v>96</v>
      </c>
      <c r="C79" s="11">
        <f>1/4</f>
        <v>0.25</v>
      </c>
    </row>
    <row r="80" spans="1:3" x14ac:dyDescent="0.25">
      <c r="A80" s="16">
        <v>41426</v>
      </c>
      <c r="B80" s="11" t="s">
        <v>96</v>
      </c>
      <c r="C80" s="11">
        <v>1</v>
      </c>
    </row>
    <row r="81" spans="1:3" x14ac:dyDescent="0.25">
      <c r="A81" s="16">
        <v>41821</v>
      </c>
      <c r="B81" s="19" t="s">
        <v>97</v>
      </c>
      <c r="C81" s="11">
        <f>1/4</f>
        <v>0.25</v>
      </c>
    </row>
    <row r="82" spans="1:3" x14ac:dyDescent="0.25">
      <c r="A82" s="16">
        <v>41395</v>
      </c>
      <c r="B82" s="18" t="s">
        <v>97</v>
      </c>
      <c r="C82" s="11">
        <v>0.25</v>
      </c>
    </row>
    <row r="83" spans="1:3" x14ac:dyDescent="0.25">
      <c r="A83" s="16">
        <v>41306</v>
      </c>
      <c r="B83" s="7" t="s">
        <v>98</v>
      </c>
      <c r="C83" s="11">
        <f>1/4</f>
        <v>0.25</v>
      </c>
    </row>
    <row r="84" spans="1:3" x14ac:dyDescent="0.25">
      <c r="A84" s="16">
        <v>41821</v>
      </c>
      <c r="B84" s="7" t="s">
        <v>99</v>
      </c>
      <c r="C84" s="11">
        <f>7/38</f>
        <v>0.18421052631578946</v>
      </c>
    </row>
    <row r="85" spans="1:3" x14ac:dyDescent="0.25">
      <c r="A85" s="16">
        <v>41609</v>
      </c>
      <c r="B85" s="7" t="s">
        <v>99</v>
      </c>
      <c r="C85" s="11">
        <f>4/38</f>
        <v>0.10526315789473684</v>
      </c>
    </row>
    <row r="86" spans="1:3" x14ac:dyDescent="0.25">
      <c r="A86" s="16">
        <v>41426</v>
      </c>
      <c r="B86" s="21" t="s">
        <v>99</v>
      </c>
      <c r="C86" s="11">
        <f>2/38</f>
        <v>5.2631578947368418E-2</v>
      </c>
    </row>
    <row r="87" spans="1:3" x14ac:dyDescent="0.25">
      <c r="A87" s="16">
        <v>41883</v>
      </c>
      <c r="B87" s="18" t="s">
        <v>31</v>
      </c>
      <c r="C87" s="11">
        <f>1/38</f>
        <v>2.6315789473684209E-2</v>
      </c>
    </row>
    <row r="88" spans="1:3" x14ac:dyDescent="0.25">
      <c r="A88" s="16">
        <v>41487</v>
      </c>
      <c r="B88" s="18" t="s">
        <v>31</v>
      </c>
      <c r="C88" s="11">
        <f>1/38</f>
        <v>2.6315789473684209E-2</v>
      </c>
    </row>
    <row r="89" spans="1:3" x14ac:dyDescent="0.25">
      <c r="A89" s="16">
        <v>41395</v>
      </c>
      <c r="B89" s="18" t="s">
        <v>31</v>
      </c>
      <c r="C89" s="11">
        <f>6/38</f>
        <v>0.15789473684210525</v>
      </c>
    </row>
    <row r="90" spans="1:3" x14ac:dyDescent="0.25">
      <c r="A90" s="16">
        <v>41365</v>
      </c>
      <c r="B90" s="18" t="s">
        <v>31</v>
      </c>
      <c r="C90" s="11">
        <f>6/38</f>
        <v>0.15789473684210525</v>
      </c>
    </row>
    <row r="91" spans="1:3" x14ac:dyDescent="0.25">
      <c r="A91" s="16">
        <v>41334</v>
      </c>
      <c r="B91" s="18" t="s">
        <v>31</v>
      </c>
      <c r="C91" s="11">
        <f>7/38</f>
        <v>0.18421052631578946</v>
      </c>
    </row>
    <row r="92" spans="1:3" x14ac:dyDescent="0.25">
      <c r="A92" s="16">
        <v>41306</v>
      </c>
      <c r="B92" s="7" t="s">
        <v>31</v>
      </c>
      <c r="C92" s="11">
        <f>4/38</f>
        <v>0.10526315789473684</v>
      </c>
    </row>
    <row r="93" spans="1:3" x14ac:dyDescent="0.25">
      <c r="A93" s="16">
        <v>41913</v>
      </c>
      <c r="B93" s="7" t="s">
        <v>100</v>
      </c>
      <c r="C93" s="11">
        <v>1</v>
      </c>
    </row>
    <row r="94" spans="1:3" x14ac:dyDescent="0.25">
      <c r="A94" s="16">
        <v>41883</v>
      </c>
      <c r="B94" s="7" t="s">
        <v>100</v>
      </c>
      <c r="C94" s="11">
        <f>3/5</f>
        <v>0.6</v>
      </c>
    </row>
    <row r="95" spans="1:3" x14ac:dyDescent="0.25">
      <c r="A95" s="16">
        <v>41852</v>
      </c>
      <c r="B95" s="7" t="s">
        <v>100</v>
      </c>
      <c r="C95" s="11">
        <v>1</v>
      </c>
    </row>
    <row r="96" spans="1:3" x14ac:dyDescent="0.25">
      <c r="A96" s="16">
        <v>41821</v>
      </c>
      <c r="B96" s="7" t="s">
        <v>100</v>
      </c>
      <c r="C96" s="11">
        <v>1</v>
      </c>
    </row>
    <row r="97" spans="1:3" x14ac:dyDescent="0.25">
      <c r="A97" s="16">
        <v>41609</v>
      </c>
      <c r="B97" s="7" t="s">
        <v>101</v>
      </c>
      <c r="C97" s="11">
        <v>1</v>
      </c>
    </row>
    <row r="98" spans="1:3" x14ac:dyDescent="0.25">
      <c r="A98" s="16">
        <v>41365</v>
      </c>
      <c r="B98" s="18" t="s">
        <v>102</v>
      </c>
      <c r="C98" s="11">
        <v>1</v>
      </c>
    </row>
    <row r="99" spans="1:3" x14ac:dyDescent="0.25">
      <c r="A99" s="16">
        <v>41334</v>
      </c>
      <c r="B99" s="18" t="s">
        <v>102</v>
      </c>
      <c r="C99" s="11">
        <f>1</f>
        <v>1</v>
      </c>
    </row>
    <row r="100" spans="1:3" x14ac:dyDescent="0.25">
      <c r="A100" s="16">
        <v>41306</v>
      </c>
      <c r="B100" s="18" t="s">
        <v>23</v>
      </c>
      <c r="C100" s="11">
        <v>1</v>
      </c>
    </row>
    <row r="101" spans="1:3" x14ac:dyDescent="0.25">
      <c r="A101" s="16">
        <v>41306</v>
      </c>
      <c r="B101" s="7" t="s">
        <v>52</v>
      </c>
      <c r="C101" s="11">
        <v>1</v>
      </c>
    </row>
    <row r="102" spans="1:3" x14ac:dyDescent="0.25">
      <c r="A102" s="16">
        <v>41334</v>
      </c>
      <c r="B102" s="18" t="s">
        <v>103</v>
      </c>
      <c r="C102" s="11">
        <f>1/4</f>
        <v>0.25</v>
      </c>
    </row>
    <row r="103" spans="1:3" x14ac:dyDescent="0.25">
      <c r="A103" s="16">
        <v>41306</v>
      </c>
      <c r="B103" s="7" t="s">
        <v>103</v>
      </c>
      <c r="C103" s="11">
        <f>1/4</f>
        <v>0.25</v>
      </c>
    </row>
    <row r="104" spans="1:3" ht="15.75" x14ac:dyDescent="0.25">
      <c r="A104" s="16">
        <v>41426</v>
      </c>
      <c r="B104" s="22" t="s">
        <v>104</v>
      </c>
      <c r="C104" s="11">
        <f>1/4</f>
        <v>0.25</v>
      </c>
    </row>
    <row r="105" spans="1:3" x14ac:dyDescent="0.25">
      <c r="A105" s="16">
        <v>41913</v>
      </c>
      <c r="B105" s="18" t="s">
        <v>57</v>
      </c>
      <c r="C105" s="11">
        <f>1/4</f>
        <v>0.25</v>
      </c>
    </row>
    <row r="106" spans="1:3" x14ac:dyDescent="0.25">
      <c r="A106" s="16">
        <v>41883</v>
      </c>
      <c r="B106" s="18" t="s">
        <v>57</v>
      </c>
      <c r="C106" s="11">
        <f>2/4</f>
        <v>0.5</v>
      </c>
    </row>
    <row r="107" spans="1:3" x14ac:dyDescent="0.25">
      <c r="A107" s="16">
        <v>41852</v>
      </c>
      <c r="B107" s="18" t="s">
        <v>57</v>
      </c>
      <c r="C107" s="11">
        <f>1/4</f>
        <v>0.25</v>
      </c>
    </row>
    <row r="108" spans="1:3" x14ac:dyDescent="0.25">
      <c r="A108" s="16">
        <v>41883</v>
      </c>
      <c r="B108" s="7" t="s">
        <v>105</v>
      </c>
      <c r="C108" s="11">
        <f>2/45</f>
        <v>4.4444444444444446E-2</v>
      </c>
    </row>
    <row r="109" spans="1:3" x14ac:dyDescent="0.25">
      <c r="A109" s="16">
        <v>41640</v>
      </c>
      <c r="B109" s="11" t="s">
        <v>105</v>
      </c>
      <c r="C109" s="11">
        <f>1/45</f>
        <v>2.2222222222222223E-2</v>
      </c>
    </row>
    <row r="110" spans="1:3" x14ac:dyDescent="0.25">
      <c r="A110" s="16">
        <v>41548</v>
      </c>
      <c r="B110" s="7" t="s">
        <v>105</v>
      </c>
      <c r="C110" s="11">
        <f>2/45</f>
        <v>4.4444444444444446E-2</v>
      </c>
    </row>
    <row r="111" spans="1:3" x14ac:dyDescent="0.25">
      <c r="A111" s="16">
        <v>41426</v>
      </c>
      <c r="B111" s="11" t="s">
        <v>105</v>
      </c>
      <c r="C111" s="11">
        <f>1/45</f>
        <v>2.2222222222222223E-2</v>
      </c>
    </row>
    <row r="112" spans="1:3" x14ac:dyDescent="0.25">
      <c r="A112" s="16">
        <v>41821</v>
      </c>
      <c r="B112" s="19" t="s">
        <v>66</v>
      </c>
      <c r="C112" s="11">
        <f>10/45</f>
        <v>0.22222222222222221</v>
      </c>
    </row>
    <row r="113" spans="1:3" x14ac:dyDescent="0.25">
      <c r="A113" s="16">
        <v>41487</v>
      </c>
      <c r="B113" s="7" t="s">
        <v>66</v>
      </c>
      <c r="C113" s="11">
        <f>7/45</f>
        <v>0.15555555555555556</v>
      </c>
    </row>
    <row r="114" spans="1:3" x14ac:dyDescent="0.25">
      <c r="A114" s="16">
        <v>41395</v>
      </c>
      <c r="B114" s="18" t="s">
        <v>66</v>
      </c>
      <c r="C114" s="11">
        <f>3/45</f>
        <v>6.6666666666666666E-2</v>
      </c>
    </row>
    <row r="115" spans="1:3" x14ac:dyDescent="0.25">
      <c r="A115" s="16">
        <v>41365</v>
      </c>
      <c r="B115" s="18" t="s">
        <v>66</v>
      </c>
      <c r="C115" s="11">
        <f>1/45</f>
        <v>2.2222222222222223E-2</v>
      </c>
    </row>
    <row r="116" spans="1:3" x14ac:dyDescent="0.25">
      <c r="A116" s="16">
        <v>41334</v>
      </c>
      <c r="B116" s="18" t="s">
        <v>66</v>
      </c>
      <c r="C116" s="11">
        <f>1/45</f>
        <v>2.2222222222222223E-2</v>
      </c>
    </row>
    <row r="117" spans="1:3" x14ac:dyDescent="0.25">
      <c r="A117" s="16">
        <v>41306</v>
      </c>
      <c r="B117" s="7" t="s">
        <v>106</v>
      </c>
      <c r="C117" s="11">
        <f>1/45</f>
        <v>2.2222222222222223E-2</v>
      </c>
    </row>
    <row r="118" spans="1:3" x14ac:dyDescent="0.25">
      <c r="A118" s="16">
        <v>41913</v>
      </c>
      <c r="B118" s="7" t="s">
        <v>67</v>
      </c>
      <c r="C118" s="11">
        <f t="shared" ref="C118:C125" si="0">1/11</f>
        <v>9.0909090909090912E-2</v>
      </c>
    </row>
    <row r="119" spans="1:3" x14ac:dyDescent="0.25">
      <c r="A119" s="16">
        <v>41883</v>
      </c>
      <c r="B119" s="7" t="s">
        <v>67</v>
      </c>
      <c r="C119" s="11">
        <f t="shared" si="0"/>
        <v>9.0909090909090912E-2</v>
      </c>
    </row>
    <row r="120" spans="1:3" x14ac:dyDescent="0.25">
      <c r="A120" s="16">
        <v>41852</v>
      </c>
      <c r="B120" s="7" t="s">
        <v>67</v>
      </c>
      <c r="C120" s="11">
        <f t="shared" si="0"/>
        <v>9.0909090909090912E-2</v>
      </c>
    </row>
    <row r="121" spans="1:3" x14ac:dyDescent="0.25">
      <c r="A121" s="16">
        <v>41821</v>
      </c>
      <c r="B121" s="19" t="s">
        <v>67</v>
      </c>
      <c r="C121" s="11">
        <f t="shared" si="0"/>
        <v>9.0909090909090912E-2</v>
      </c>
    </row>
    <row r="122" spans="1:3" x14ac:dyDescent="0.25">
      <c r="A122" s="16">
        <v>41640</v>
      </c>
      <c r="B122" s="11" t="s">
        <v>67</v>
      </c>
      <c r="C122" s="11">
        <f t="shared" si="0"/>
        <v>9.0909090909090912E-2</v>
      </c>
    </row>
    <row r="123" spans="1:3" x14ac:dyDescent="0.25">
      <c r="A123" s="16">
        <v>41609</v>
      </c>
      <c r="B123" s="7" t="s">
        <v>67</v>
      </c>
      <c r="C123" s="11">
        <f t="shared" si="0"/>
        <v>9.0909090909090912E-2</v>
      </c>
    </row>
    <row r="124" spans="1:3" x14ac:dyDescent="0.25">
      <c r="A124" s="16">
        <v>41426</v>
      </c>
      <c r="B124" s="11" t="s">
        <v>67</v>
      </c>
      <c r="C124" s="11">
        <f t="shared" si="0"/>
        <v>9.0909090909090912E-2</v>
      </c>
    </row>
    <row r="125" spans="1:3" x14ac:dyDescent="0.25">
      <c r="A125" s="16">
        <v>41395</v>
      </c>
      <c r="B125" s="18" t="s">
        <v>67</v>
      </c>
      <c r="C125" s="11">
        <f t="shared" si="0"/>
        <v>9.0909090909090912E-2</v>
      </c>
    </row>
    <row r="126" spans="1:3" x14ac:dyDescent="0.25">
      <c r="A126" s="16">
        <v>41365</v>
      </c>
      <c r="B126" s="18" t="s">
        <v>67</v>
      </c>
      <c r="C126" s="11">
        <f>2/11</f>
        <v>0.18181818181818182</v>
      </c>
    </row>
    <row r="127" spans="1:3" x14ac:dyDescent="0.25">
      <c r="A127" s="16">
        <v>41334</v>
      </c>
      <c r="B127" s="18" t="s">
        <v>67</v>
      </c>
      <c r="C127" s="11">
        <f>3/11</f>
        <v>0.27272727272727271</v>
      </c>
    </row>
    <row r="128" spans="1:3" x14ac:dyDescent="0.25">
      <c r="A128" s="16">
        <v>41306</v>
      </c>
      <c r="B128" s="7" t="s">
        <v>55</v>
      </c>
      <c r="C128" s="11">
        <f>1/11</f>
        <v>9.0909090909090912E-2</v>
      </c>
    </row>
    <row r="129" spans="1:3" x14ac:dyDescent="0.25">
      <c r="A129" s="16">
        <v>41426</v>
      </c>
      <c r="B129" s="21" t="s">
        <v>107</v>
      </c>
      <c r="C129" s="11">
        <f>1/2</f>
        <v>0.5</v>
      </c>
    </row>
    <row r="130" spans="1:3" x14ac:dyDescent="0.25">
      <c r="A130" s="16">
        <v>41852</v>
      </c>
      <c r="B130" s="18" t="s">
        <v>108</v>
      </c>
      <c r="C130" s="11">
        <v>1</v>
      </c>
    </row>
    <row r="131" spans="1:3" x14ac:dyDescent="0.25">
      <c r="A131" s="16">
        <v>41821</v>
      </c>
      <c r="B131" s="7" t="s">
        <v>109</v>
      </c>
      <c r="C131" s="11">
        <f>1/8</f>
        <v>0.125</v>
      </c>
    </row>
    <row r="132" spans="1:3" x14ac:dyDescent="0.25">
      <c r="A132" s="16">
        <v>41395</v>
      </c>
      <c r="B132" s="18" t="s">
        <v>109</v>
      </c>
      <c r="C132" s="11">
        <f>1/8</f>
        <v>0.125</v>
      </c>
    </row>
    <row r="133" spans="1:3" x14ac:dyDescent="0.25">
      <c r="A133" s="16">
        <v>41365</v>
      </c>
      <c r="B133" s="18" t="s">
        <v>109</v>
      </c>
      <c r="C133" s="11">
        <f>1/8</f>
        <v>0.125</v>
      </c>
    </row>
    <row r="134" spans="1:3" x14ac:dyDescent="0.25">
      <c r="A134" s="16">
        <v>41334</v>
      </c>
      <c r="B134" s="18" t="s">
        <v>109</v>
      </c>
      <c r="C134" s="11">
        <f>3/8</f>
        <v>0.375</v>
      </c>
    </row>
    <row r="135" spans="1:3" x14ac:dyDescent="0.25">
      <c r="A135" s="16">
        <v>41883</v>
      </c>
      <c r="B135" s="7" t="s">
        <v>54</v>
      </c>
      <c r="C135" s="11">
        <v>1</v>
      </c>
    </row>
    <row r="136" spans="1:3" x14ac:dyDescent="0.25">
      <c r="A136" s="16">
        <v>41306</v>
      </c>
      <c r="B136" s="7" t="s">
        <v>110</v>
      </c>
      <c r="C136" s="11">
        <f>1/8</f>
        <v>0.125</v>
      </c>
    </row>
    <row r="137" spans="1:3" x14ac:dyDescent="0.25">
      <c r="A137" s="16">
        <v>41579</v>
      </c>
      <c r="B137" s="7" t="s">
        <v>111</v>
      </c>
      <c r="C137" s="11">
        <f>1/2</f>
        <v>0.5</v>
      </c>
    </row>
    <row r="138" spans="1:3" x14ac:dyDescent="0.25">
      <c r="A138" s="16">
        <v>41487</v>
      </c>
      <c r="B138" s="7" t="s">
        <v>15</v>
      </c>
      <c r="C138" s="11">
        <f>1/2</f>
        <v>0.5</v>
      </c>
    </row>
    <row r="139" spans="1:3" x14ac:dyDescent="0.25">
      <c r="A139" s="16">
        <v>41883</v>
      </c>
      <c r="B139" s="7" t="s">
        <v>53</v>
      </c>
      <c r="C139" s="11">
        <v>1</v>
      </c>
    </row>
    <row r="140" spans="1:3" x14ac:dyDescent="0.25">
      <c r="A140" s="16">
        <v>41306</v>
      </c>
      <c r="B140" s="7" t="s">
        <v>112</v>
      </c>
      <c r="C140" s="11">
        <f>2/16</f>
        <v>0.125</v>
      </c>
    </row>
    <row r="141" spans="1:3" x14ac:dyDescent="0.25">
      <c r="A141" s="16">
        <v>41365</v>
      </c>
      <c r="B141" s="11" t="s">
        <v>113</v>
      </c>
      <c r="C141" s="11">
        <f>1/2</f>
        <v>0.5</v>
      </c>
    </row>
    <row r="142" spans="1:3" x14ac:dyDescent="0.25">
      <c r="A142" s="16">
        <v>41821</v>
      </c>
      <c r="B142" s="18" t="s">
        <v>114</v>
      </c>
      <c r="C142" s="11">
        <v>1</v>
      </c>
    </row>
    <row r="143" spans="1:3" x14ac:dyDescent="0.25">
      <c r="A143" s="16">
        <v>41640</v>
      </c>
      <c r="B143" s="11" t="s">
        <v>114</v>
      </c>
      <c r="C143" s="11">
        <f>1/2</f>
        <v>0.5</v>
      </c>
    </row>
    <row r="144" spans="1:3" x14ac:dyDescent="0.25">
      <c r="A144" s="16">
        <v>41609</v>
      </c>
      <c r="B144" s="18" t="s">
        <v>114</v>
      </c>
      <c r="C144" s="11">
        <f>1/2</f>
        <v>0.5</v>
      </c>
    </row>
    <row r="145" spans="1:3" x14ac:dyDescent="0.25">
      <c r="A145" s="16">
        <v>41821</v>
      </c>
      <c r="B145" s="21" t="s">
        <v>115</v>
      </c>
      <c r="C145" s="11">
        <f>5/16</f>
        <v>0.3125</v>
      </c>
    </row>
    <row r="146" spans="1:3" x14ac:dyDescent="0.25">
      <c r="A146" s="16">
        <v>41426</v>
      </c>
      <c r="B146" s="21" t="s">
        <v>115</v>
      </c>
      <c r="C146" s="11">
        <f>5/16</f>
        <v>0.3125</v>
      </c>
    </row>
    <row r="147" spans="1:3" x14ac:dyDescent="0.25">
      <c r="A147" s="16">
        <v>41395</v>
      </c>
      <c r="B147" s="18" t="s">
        <v>115</v>
      </c>
      <c r="C147" s="11">
        <f>7/16</f>
        <v>0.4375</v>
      </c>
    </row>
    <row r="148" spans="1:3" x14ac:dyDescent="0.25">
      <c r="A148" s="16">
        <v>41365</v>
      </c>
      <c r="B148" s="18" t="s">
        <v>115</v>
      </c>
      <c r="C148" s="11">
        <f>4/16</f>
        <v>0.25</v>
      </c>
    </row>
    <row r="149" spans="1:3" x14ac:dyDescent="0.25">
      <c r="A149" s="16">
        <v>41334</v>
      </c>
      <c r="B149" s="18" t="s">
        <v>115</v>
      </c>
      <c r="C149" s="11">
        <f>4/16</f>
        <v>0.25</v>
      </c>
    </row>
    <row r="150" spans="1:3" x14ac:dyDescent="0.25">
      <c r="A150" s="16">
        <v>41913</v>
      </c>
      <c r="B150" s="7" t="s">
        <v>116</v>
      </c>
      <c r="C150" s="11">
        <f t="shared" ref="C150:C156" si="1">1/2</f>
        <v>0.5</v>
      </c>
    </row>
    <row r="151" spans="1:3" x14ac:dyDescent="0.25">
      <c r="A151" s="16">
        <v>41883</v>
      </c>
      <c r="B151" s="7" t="s">
        <v>116</v>
      </c>
      <c r="C151" s="11">
        <f t="shared" si="1"/>
        <v>0.5</v>
      </c>
    </row>
    <row r="152" spans="1:3" x14ac:dyDescent="0.25">
      <c r="A152" s="16">
        <v>41852</v>
      </c>
      <c r="B152" s="7" t="s">
        <v>116</v>
      </c>
      <c r="C152" s="11">
        <f t="shared" si="1"/>
        <v>0.5</v>
      </c>
    </row>
    <row r="153" spans="1:3" x14ac:dyDescent="0.25">
      <c r="A153" s="16">
        <v>41821</v>
      </c>
      <c r="B153" s="7" t="s">
        <v>116</v>
      </c>
      <c r="C153" s="11">
        <f t="shared" si="1"/>
        <v>0.5</v>
      </c>
    </row>
    <row r="154" spans="1:3" x14ac:dyDescent="0.25">
      <c r="A154" s="16">
        <v>41579</v>
      </c>
      <c r="B154" s="7" t="s">
        <v>116</v>
      </c>
      <c r="C154" s="11">
        <f t="shared" si="1"/>
        <v>0.5</v>
      </c>
    </row>
    <row r="155" spans="1:3" x14ac:dyDescent="0.25">
      <c r="A155" s="16">
        <v>41426</v>
      </c>
      <c r="B155" s="11" t="s">
        <v>116</v>
      </c>
      <c r="C155" s="11">
        <f t="shared" si="1"/>
        <v>0.5</v>
      </c>
    </row>
    <row r="156" spans="1:3" x14ac:dyDescent="0.25">
      <c r="A156" s="16">
        <v>41395</v>
      </c>
      <c r="B156" s="18" t="s">
        <v>116</v>
      </c>
      <c r="C156" s="11">
        <f t="shared" si="1"/>
        <v>0.5</v>
      </c>
    </row>
    <row r="157" spans="1:3" x14ac:dyDescent="0.25">
      <c r="A157" s="16">
        <v>41091</v>
      </c>
      <c r="B157" s="19" t="s">
        <v>117</v>
      </c>
      <c r="C157" s="11">
        <v>1</v>
      </c>
    </row>
    <row r="158" spans="1:3" x14ac:dyDescent="0.25">
      <c r="A158" s="16">
        <v>41365</v>
      </c>
      <c r="B158" s="18" t="s">
        <v>118</v>
      </c>
      <c r="C158" s="11">
        <f>1/2</f>
        <v>0.5</v>
      </c>
    </row>
    <row r="159" spans="1:3" x14ac:dyDescent="0.25">
      <c r="A159" s="16">
        <v>41334</v>
      </c>
      <c r="B159" s="18" t="s">
        <v>118</v>
      </c>
      <c r="C159" s="11">
        <f>1/2</f>
        <v>0.5</v>
      </c>
    </row>
    <row r="160" spans="1:3" x14ac:dyDescent="0.25">
      <c r="A160" s="16">
        <v>41487</v>
      </c>
      <c r="B160" s="18" t="s">
        <v>33</v>
      </c>
      <c r="C160" s="11">
        <f>1/16</f>
        <v>6.25E-2</v>
      </c>
    </row>
    <row r="161" spans="1:3" x14ac:dyDescent="0.25">
      <c r="A161" s="16">
        <v>41548</v>
      </c>
      <c r="B161" s="7" t="s">
        <v>119</v>
      </c>
      <c r="C161" s="11">
        <v>1</v>
      </c>
    </row>
    <row r="162" spans="1:3" x14ac:dyDescent="0.25">
      <c r="A162" s="16">
        <v>41334</v>
      </c>
      <c r="B162" s="11" t="s">
        <v>120</v>
      </c>
      <c r="C162" s="11">
        <v>1</v>
      </c>
    </row>
    <row r="163" spans="1:3" x14ac:dyDescent="0.25">
      <c r="A163" s="16">
        <v>41579</v>
      </c>
      <c r="B163" s="7" t="s">
        <v>121</v>
      </c>
      <c r="C163" s="11">
        <v>1</v>
      </c>
    </row>
    <row r="164" spans="1:3" x14ac:dyDescent="0.25">
      <c r="A164" s="16">
        <v>41426</v>
      </c>
      <c r="B164" s="18" t="s">
        <v>35</v>
      </c>
      <c r="C164" s="11">
        <v>1</v>
      </c>
    </row>
    <row r="165" spans="1:3" x14ac:dyDescent="0.25">
      <c r="A165" s="16">
        <v>41913</v>
      </c>
      <c r="B165" s="7" t="s">
        <v>64</v>
      </c>
      <c r="C165" s="11">
        <f>5/58</f>
        <v>8.6206896551724144E-2</v>
      </c>
    </row>
    <row r="166" spans="1:3" x14ac:dyDescent="0.25">
      <c r="A166" s="16">
        <v>41852</v>
      </c>
      <c r="B166" s="7" t="s">
        <v>122</v>
      </c>
      <c r="C166" s="11">
        <f>10/58</f>
        <v>0.17241379310344829</v>
      </c>
    </row>
    <row r="167" spans="1:3" x14ac:dyDescent="0.25">
      <c r="A167" s="16">
        <v>41640</v>
      </c>
      <c r="B167" s="11" t="s">
        <v>64</v>
      </c>
      <c r="C167" s="11">
        <f>29/58</f>
        <v>0.5</v>
      </c>
    </row>
    <row r="168" spans="1:3" x14ac:dyDescent="0.25">
      <c r="A168" s="16">
        <v>41609</v>
      </c>
      <c r="B168" s="7" t="s">
        <v>64</v>
      </c>
      <c r="C168" s="11">
        <f>12/58</f>
        <v>0.20689655172413793</v>
      </c>
    </row>
    <row r="169" spans="1:3" x14ac:dyDescent="0.25">
      <c r="A169" s="16">
        <v>41426</v>
      </c>
      <c r="B169" s="11" t="s">
        <v>64</v>
      </c>
      <c r="C169" s="11">
        <f>12/58</f>
        <v>0.20689655172413793</v>
      </c>
    </row>
    <row r="170" spans="1:3" x14ac:dyDescent="0.25">
      <c r="A170" s="16">
        <v>41395</v>
      </c>
      <c r="B170" s="17" t="s">
        <v>64</v>
      </c>
      <c r="C170" s="11">
        <f>4/58</f>
        <v>6.8965517241379309E-2</v>
      </c>
    </row>
    <row r="171" spans="1:3" x14ac:dyDescent="0.25">
      <c r="A171" s="16">
        <v>41365</v>
      </c>
      <c r="B171" s="17" t="s">
        <v>64</v>
      </c>
      <c r="C171" s="11">
        <f>6/58</f>
        <v>0.10344827586206896</v>
      </c>
    </row>
    <row r="172" spans="1:3" x14ac:dyDescent="0.25">
      <c r="A172" s="16">
        <v>41334</v>
      </c>
      <c r="B172" s="11" t="s">
        <v>64</v>
      </c>
      <c r="C172" s="11">
        <f>7/58</f>
        <v>0.1206896551724138</v>
      </c>
    </row>
    <row r="173" spans="1:3" x14ac:dyDescent="0.25">
      <c r="A173" s="16">
        <v>41306</v>
      </c>
      <c r="B173" s="7" t="s">
        <v>64</v>
      </c>
      <c r="C173" s="11">
        <f>7/58</f>
        <v>0.1206896551724138</v>
      </c>
    </row>
    <row r="174" spans="1:3" x14ac:dyDescent="0.25">
      <c r="A174" s="16">
        <v>41091</v>
      </c>
      <c r="B174" s="7" t="s">
        <v>122</v>
      </c>
      <c r="C174" s="11">
        <f>12/58</f>
        <v>0.20689655172413793</v>
      </c>
    </row>
    <row r="175" spans="1:3" x14ac:dyDescent="0.25">
      <c r="A175" s="16">
        <v>41883</v>
      </c>
      <c r="B175" s="7" t="s">
        <v>123</v>
      </c>
      <c r="C175" s="11">
        <f>9/58</f>
        <v>0.15517241379310345</v>
      </c>
    </row>
    <row r="176" spans="1:3" x14ac:dyDescent="0.25">
      <c r="A176" s="16">
        <v>41852</v>
      </c>
      <c r="B176" s="7" t="s">
        <v>39</v>
      </c>
      <c r="C176" s="11">
        <v>1</v>
      </c>
    </row>
    <row r="177" spans="1:3" x14ac:dyDescent="0.25">
      <c r="A177" s="16">
        <v>41821</v>
      </c>
      <c r="B177" s="19" t="s">
        <v>124</v>
      </c>
      <c r="C177" s="11">
        <f>1/8</f>
        <v>0.125</v>
      </c>
    </row>
    <row r="178" spans="1:3" x14ac:dyDescent="0.25">
      <c r="A178" s="16">
        <v>41579</v>
      </c>
      <c r="B178" s="7" t="s">
        <v>124</v>
      </c>
      <c r="C178" s="11">
        <f>3/8</f>
        <v>0.375</v>
      </c>
    </row>
    <row r="179" spans="1:3" x14ac:dyDescent="0.25">
      <c r="A179" s="16">
        <v>41518</v>
      </c>
      <c r="B179" s="7" t="s">
        <v>124</v>
      </c>
      <c r="C179" s="11">
        <f>3/8</f>
        <v>0.375</v>
      </c>
    </row>
    <row r="180" spans="1:3" x14ac:dyDescent="0.25">
      <c r="A180" s="16">
        <v>41426</v>
      </c>
      <c r="B180" s="11" t="s">
        <v>124</v>
      </c>
      <c r="C180" s="11">
        <f>1/8</f>
        <v>0.125</v>
      </c>
    </row>
    <row r="181" spans="1:3" x14ac:dyDescent="0.25">
      <c r="A181" s="16">
        <v>41395</v>
      </c>
      <c r="B181" s="11" t="s">
        <v>125</v>
      </c>
      <c r="C181" s="11">
        <v>1</v>
      </c>
    </row>
    <row r="182" spans="1:3" x14ac:dyDescent="0.25">
      <c r="A182" s="16">
        <v>41487</v>
      </c>
      <c r="B182" s="18" t="s">
        <v>30</v>
      </c>
      <c r="C182" s="11">
        <f>2/8</f>
        <v>0.25</v>
      </c>
    </row>
    <row r="183" spans="1:3" x14ac:dyDescent="0.25">
      <c r="A183" s="16">
        <v>41426</v>
      </c>
      <c r="B183" s="23" t="s">
        <v>126</v>
      </c>
      <c r="C183" s="11">
        <f>1/3</f>
        <v>0.33333333333333331</v>
      </c>
    </row>
    <row r="184" spans="1:3" x14ac:dyDescent="0.25">
      <c r="A184" s="16">
        <v>41395</v>
      </c>
      <c r="B184" s="18" t="s">
        <v>126</v>
      </c>
      <c r="C184" s="11">
        <f>1/3</f>
        <v>0.33333333333333331</v>
      </c>
    </row>
    <row r="185" spans="1:3" x14ac:dyDescent="0.25">
      <c r="A185" s="16">
        <v>41365</v>
      </c>
      <c r="B185" s="18" t="s">
        <v>126</v>
      </c>
      <c r="C185" s="11">
        <f>1/3</f>
        <v>0.33333333333333331</v>
      </c>
    </row>
    <row r="186" spans="1:3" x14ac:dyDescent="0.25">
      <c r="A186" s="16">
        <v>41334</v>
      </c>
      <c r="B186" s="18" t="s">
        <v>126</v>
      </c>
      <c r="C186" s="11">
        <f>1/3</f>
        <v>0.33333333333333331</v>
      </c>
    </row>
    <row r="187" spans="1:3" x14ac:dyDescent="0.25">
      <c r="A187" s="16">
        <v>41306</v>
      </c>
      <c r="B187" s="7" t="s">
        <v>127</v>
      </c>
      <c r="C187" s="11">
        <f>1/3</f>
        <v>0.33333333333333331</v>
      </c>
    </row>
    <row r="188" spans="1:3" x14ac:dyDescent="0.25">
      <c r="A188" s="16">
        <v>41365</v>
      </c>
      <c r="B188" s="18" t="s">
        <v>27</v>
      </c>
      <c r="C188" s="11">
        <v>1</v>
      </c>
    </row>
    <row r="189" spans="1:3" x14ac:dyDescent="0.25">
      <c r="A189" s="16">
        <v>41487</v>
      </c>
      <c r="B189" s="18" t="s">
        <v>46</v>
      </c>
      <c r="C189" s="11">
        <v>1</v>
      </c>
    </row>
    <row r="190" spans="1:3" x14ac:dyDescent="0.25">
      <c r="A190" s="16">
        <v>41883</v>
      </c>
      <c r="B190" s="7" t="s">
        <v>68</v>
      </c>
      <c r="C190" s="11">
        <f>4/20</f>
        <v>0.2</v>
      </c>
    </row>
    <row r="191" spans="1:3" x14ac:dyDescent="0.25">
      <c r="A191" s="16">
        <v>41821</v>
      </c>
      <c r="B191" s="19" t="s">
        <v>68</v>
      </c>
      <c r="C191" s="11">
        <f>5/20</f>
        <v>0.25</v>
      </c>
    </row>
    <row r="192" spans="1:3" x14ac:dyDescent="0.25">
      <c r="A192" s="16">
        <v>41640</v>
      </c>
      <c r="B192" s="11" t="s">
        <v>68</v>
      </c>
      <c r="C192" s="11">
        <f>2/20</f>
        <v>0.1</v>
      </c>
    </row>
    <row r="193" spans="1:3" x14ac:dyDescent="0.25">
      <c r="A193" s="16">
        <v>41609</v>
      </c>
      <c r="B193" s="7" t="s">
        <v>68</v>
      </c>
      <c r="C193" s="11">
        <f>4/20</f>
        <v>0.2</v>
      </c>
    </row>
    <row r="194" spans="1:3" x14ac:dyDescent="0.25">
      <c r="A194" s="16">
        <v>41579</v>
      </c>
      <c r="B194" s="7" t="s">
        <v>68</v>
      </c>
      <c r="C194" s="11">
        <f>4/20</f>
        <v>0.2</v>
      </c>
    </row>
    <row r="195" spans="1:3" x14ac:dyDescent="0.25">
      <c r="A195" s="16">
        <v>41548</v>
      </c>
      <c r="B195" s="7" t="s">
        <v>68</v>
      </c>
      <c r="C195" s="11">
        <f>8/20</f>
        <v>0.4</v>
      </c>
    </row>
    <row r="196" spans="1:3" x14ac:dyDescent="0.25">
      <c r="A196" s="16">
        <v>41487</v>
      </c>
      <c r="B196" s="7" t="s">
        <v>68</v>
      </c>
      <c r="C196" s="11">
        <f>5/20</f>
        <v>0.25</v>
      </c>
    </row>
    <row r="197" spans="1:3" x14ac:dyDescent="0.25">
      <c r="A197" s="16">
        <v>41426</v>
      </c>
      <c r="B197" s="11" t="s">
        <v>68</v>
      </c>
      <c r="C197" s="11">
        <f>1/20</f>
        <v>0.05</v>
      </c>
    </row>
    <row r="198" spans="1:3" x14ac:dyDescent="0.25">
      <c r="A198" s="16">
        <v>41365</v>
      </c>
      <c r="B198" s="18" t="s">
        <v>68</v>
      </c>
      <c r="C198" s="11">
        <f>1/20</f>
        <v>0.05</v>
      </c>
    </row>
    <row r="199" spans="1:3" x14ac:dyDescent="0.25">
      <c r="A199" s="16">
        <v>41334</v>
      </c>
      <c r="B199" s="18" t="s">
        <v>68</v>
      </c>
      <c r="C199" s="11">
        <f>1/20</f>
        <v>0.05</v>
      </c>
    </row>
    <row r="200" spans="1:3" ht="15.75" x14ac:dyDescent="0.25">
      <c r="A200" s="16">
        <v>41306</v>
      </c>
      <c r="B200" s="24" t="s">
        <v>128</v>
      </c>
      <c r="C200" s="11">
        <f>1/20</f>
        <v>0.05</v>
      </c>
    </row>
    <row r="201" spans="1:3" x14ac:dyDescent="0.25">
      <c r="A201" s="16">
        <v>41913</v>
      </c>
      <c r="B201" s="7" t="s">
        <v>20</v>
      </c>
      <c r="C201" s="11">
        <f>1/12</f>
        <v>8.3333333333333329E-2</v>
      </c>
    </row>
    <row r="202" spans="1:3" x14ac:dyDescent="0.25">
      <c r="A202" s="16">
        <v>41852</v>
      </c>
      <c r="B202" s="7" t="s">
        <v>20</v>
      </c>
      <c r="C202" s="11">
        <f>1/12</f>
        <v>8.3333333333333329E-2</v>
      </c>
    </row>
    <row r="203" spans="1:3" x14ac:dyDescent="0.25">
      <c r="A203" s="16">
        <v>41306</v>
      </c>
      <c r="B203" s="7" t="s">
        <v>20</v>
      </c>
      <c r="C203" s="11">
        <f>1/12</f>
        <v>8.3333333333333329E-2</v>
      </c>
    </row>
    <row r="204" spans="1:3" x14ac:dyDescent="0.25">
      <c r="A204" s="16">
        <v>41091</v>
      </c>
      <c r="B204" s="7" t="s">
        <v>129</v>
      </c>
      <c r="C204" s="11">
        <v>1</v>
      </c>
    </row>
    <row r="205" spans="1:3" x14ac:dyDescent="0.25">
      <c r="A205" s="16">
        <v>41913</v>
      </c>
      <c r="B205" s="7" t="s">
        <v>69</v>
      </c>
      <c r="C205" s="11">
        <f>1/22</f>
        <v>4.5454545454545456E-2</v>
      </c>
    </row>
    <row r="206" spans="1:3" x14ac:dyDescent="0.25">
      <c r="A206" s="16">
        <v>41883</v>
      </c>
      <c r="B206" s="7" t="s">
        <v>69</v>
      </c>
      <c r="C206" s="11">
        <f>1/22</f>
        <v>4.5454545454545456E-2</v>
      </c>
    </row>
    <row r="207" spans="1:3" x14ac:dyDescent="0.25">
      <c r="A207" s="16">
        <v>41852</v>
      </c>
      <c r="B207" s="7" t="s">
        <v>69</v>
      </c>
      <c r="C207" s="11">
        <f>1/22</f>
        <v>4.5454545454545456E-2</v>
      </c>
    </row>
    <row r="208" spans="1:3" x14ac:dyDescent="0.25">
      <c r="A208" s="16">
        <v>41821</v>
      </c>
      <c r="B208" s="7" t="s">
        <v>69</v>
      </c>
      <c r="C208" s="11">
        <f>4/22</f>
        <v>0.18181818181818182</v>
      </c>
    </row>
    <row r="209" spans="1:3" x14ac:dyDescent="0.25">
      <c r="A209" s="16">
        <v>41579</v>
      </c>
      <c r="B209" s="7" t="s">
        <v>69</v>
      </c>
      <c r="C209" s="11">
        <f>6/22</f>
        <v>0.27272727272727271</v>
      </c>
    </row>
    <row r="210" spans="1:3" x14ac:dyDescent="0.25">
      <c r="A210" s="16">
        <v>41426</v>
      </c>
      <c r="B210" s="21" t="s">
        <v>69</v>
      </c>
      <c r="C210" s="11">
        <f>2/22</f>
        <v>9.0909090909090912E-2</v>
      </c>
    </row>
    <row r="211" spans="1:3" x14ac:dyDescent="0.25">
      <c r="A211" s="16">
        <v>41395</v>
      </c>
      <c r="B211" s="18" t="s">
        <v>69</v>
      </c>
      <c r="C211" s="11">
        <f>2/22</f>
        <v>9.0909090909090912E-2</v>
      </c>
    </row>
    <row r="212" spans="1:3" x14ac:dyDescent="0.25">
      <c r="A212" s="16">
        <v>41365</v>
      </c>
      <c r="B212" s="18" t="s">
        <v>69</v>
      </c>
      <c r="C212" s="11">
        <f>5/22</f>
        <v>0.22727272727272727</v>
      </c>
    </row>
    <row r="213" spans="1:3" x14ac:dyDescent="0.25">
      <c r="A213" s="16">
        <v>41334</v>
      </c>
      <c r="B213" s="7" t="s">
        <v>69</v>
      </c>
      <c r="C213" s="11">
        <f>5/22</f>
        <v>0.22727272727272727</v>
      </c>
    </row>
    <row r="214" spans="1:3" x14ac:dyDescent="0.25">
      <c r="A214" s="16">
        <v>41306</v>
      </c>
      <c r="B214" s="7" t="s">
        <v>58</v>
      </c>
      <c r="C214" s="11">
        <f>3/22</f>
        <v>0.13636363636363635</v>
      </c>
    </row>
    <row r="215" spans="1:3" x14ac:dyDescent="0.25">
      <c r="A215" s="16">
        <v>41306</v>
      </c>
      <c r="B215" s="7" t="s">
        <v>130</v>
      </c>
      <c r="C215" s="11">
        <v>1</v>
      </c>
    </row>
    <row r="216" spans="1:3" x14ac:dyDescent="0.25">
      <c r="A216" s="16">
        <v>41395</v>
      </c>
      <c r="B216" s="18" t="s">
        <v>131</v>
      </c>
      <c r="C216" s="11">
        <f>1/3</f>
        <v>0.33333333333333331</v>
      </c>
    </row>
    <row r="217" spans="1:3" x14ac:dyDescent="0.25">
      <c r="A217" s="16">
        <v>41365</v>
      </c>
      <c r="B217" s="18" t="s">
        <v>131</v>
      </c>
      <c r="C217" s="11">
        <f>1/3</f>
        <v>0.33333333333333331</v>
      </c>
    </row>
    <row r="218" spans="1:3" x14ac:dyDescent="0.25">
      <c r="A218" s="16">
        <v>41334</v>
      </c>
      <c r="B218" s="18" t="s">
        <v>131</v>
      </c>
      <c r="C218" s="11">
        <f>1/3</f>
        <v>0.33333333333333331</v>
      </c>
    </row>
    <row r="219" spans="1:3" x14ac:dyDescent="0.25">
      <c r="A219" s="16">
        <v>41306</v>
      </c>
      <c r="B219" s="18" t="s">
        <v>32</v>
      </c>
      <c r="C219" s="11">
        <v>1</v>
      </c>
    </row>
    <row r="220" spans="1:3" x14ac:dyDescent="0.25">
      <c r="A220" s="16">
        <v>41365</v>
      </c>
      <c r="B220" s="11" t="s">
        <v>16</v>
      </c>
      <c r="C220" s="11">
        <v>1</v>
      </c>
    </row>
    <row r="221" spans="1:3" x14ac:dyDescent="0.25">
      <c r="A221" s="16">
        <v>41306</v>
      </c>
      <c r="B221" s="11" t="s">
        <v>16</v>
      </c>
      <c r="C221" s="11">
        <v>1</v>
      </c>
    </row>
    <row r="222" spans="1:3" x14ac:dyDescent="0.25">
      <c r="A222" s="16">
        <v>41395</v>
      </c>
      <c r="B222" s="18" t="s">
        <v>132</v>
      </c>
      <c r="C222" s="11">
        <v>1</v>
      </c>
    </row>
    <row r="223" spans="1:3" x14ac:dyDescent="0.25">
      <c r="A223" s="16">
        <v>41365</v>
      </c>
      <c r="B223" s="18" t="s">
        <v>132</v>
      </c>
      <c r="C223" s="11">
        <v>1</v>
      </c>
    </row>
    <row r="224" spans="1:3" x14ac:dyDescent="0.25">
      <c r="A224" s="16">
        <v>41334</v>
      </c>
      <c r="B224" s="18" t="s">
        <v>132</v>
      </c>
      <c r="C224" s="11">
        <v>1</v>
      </c>
    </row>
    <row r="225" spans="1:3" x14ac:dyDescent="0.25">
      <c r="A225" s="16">
        <v>41091</v>
      </c>
      <c r="B225" s="19" t="s">
        <v>133</v>
      </c>
      <c r="C225" s="11">
        <f>1/5</f>
        <v>0.2</v>
      </c>
    </row>
    <row r="226" spans="1:3" x14ac:dyDescent="0.25">
      <c r="A226" s="16">
        <v>41852</v>
      </c>
      <c r="B226" s="7" t="s">
        <v>11</v>
      </c>
      <c r="C226" s="11">
        <v>1</v>
      </c>
    </row>
    <row r="227" spans="1:3" x14ac:dyDescent="0.25">
      <c r="A227" s="16">
        <v>41395</v>
      </c>
      <c r="B227" s="17" t="s">
        <v>134</v>
      </c>
      <c r="C227" s="11">
        <v>1</v>
      </c>
    </row>
    <row r="228" spans="1:3" x14ac:dyDescent="0.25">
      <c r="A228" s="16">
        <v>41365</v>
      </c>
      <c r="B228" s="18" t="s">
        <v>134</v>
      </c>
      <c r="C228" s="11">
        <v>1</v>
      </c>
    </row>
    <row r="229" spans="1:3" x14ac:dyDescent="0.25">
      <c r="A229" s="16">
        <v>41334</v>
      </c>
      <c r="B229" s="18" t="s">
        <v>134</v>
      </c>
      <c r="C229" s="11">
        <f>3/7</f>
        <v>0.42857142857142855</v>
      </c>
    </row>
    <row r="230" spans="1:3" x14ac:dyDescent="0.25">
      <c r="A230" s="16">
        <v>41306</v>
      </c>
      <c r="B230" s="7" t="s">
        <v>135</v>
      </c>
      <c r="C230" s="11">
        <f>2/7</f>
        <v>0.2857142857142857</v>
      </c>
    </row>
    <row r="231" spans="1:3" x14ac:dyDescent="0.25">
      <c r="A231" s="16">
        <v>41395</v>
      </c>
      <c r="B231" s="12" t="s">
        <v>42</v>
      </c>
      <c r="C231" s="11">
        <v>1</v>
      </c>
    </row>
    <row r="232" spans="1:3" x14ac:dyDescent="0.25">
      <c r="A232" s="16">
        <v>41579</v>
      </c>
      <c r="B232" s="17" t="s">
        <v>136</v>
      </c>
      <c r="C232" s="11">
        <f>1/5</f>
        <v>0.2</v>
      </c>
    </row>
    <row r="233" spans="1:3" x14ac:dyDescent="0.25">
      <c r="A233" s="16">
        <v>41365</v>
      </c>
      <c r="B233" s="11" t="s">
        <v>136</v>
      </c>
      <c r="C233" s="11">
        <f>1/5</f>
        <v>0.2</v>
      </c>
    </row>
    <row r="234" spans="1:3" x14ac:dyDescent="0.25">
      <c r="A234" s="16">
        <v>41913</v>
      </c>
      <c r="B234" s="17" t="s">
        <v>7</v>
      </c>
      <c r="C234" s="11">
        <f>1/5</f>
        <v>0.2</v>
      </c>
    </row>
    <row r="235" spans="1:3" x14ac:dyDescent="0.25">
      <c r="A235" s="16">
        <v>41395</v>
      </c>
      <c r="B235" s="12" t="s">
        <v>7</v>
      </c>
      <c r="C235" s="11">
        <f>1/5</f>
        <v>0.2</v>
      </c>
    </row>
    <row r="236" spans="1:3" x14ac:dyDescent="0.25">
      <c r="A236" s="16">
        <v>41395</v>
      </c>
      <c r="B236" s="18" t="s">
        <v>137</v>
      </c>
      <c r="C236" s="11">
        <v>1</v>
      </c>
    </row>
    <row r="237" spans="1:3" x14ac:dyDescent="0.25">
      <c r="A237" s="16">
        <v>41883</v>
      </c>
      <c r="B237" s="7" t="s">
        <v>138</v>
      </c>
      <c r="C237" s="11">
        <f>1/2</f>
        <v>0.5</v>
      </c>
    </row>
    <row r="238" spans="1:3" x14ac:dyDescent="0.25">
      <c r="A238" s="16">
        <v>41852</v>
      </c>
      <c r="B238" s="7" t="s">
        <v>138</v>
      </c>
      <c r="C238" s="11">
        <f>1/2</f>
        <v>0.5</v>
      </c>
    </row>
    <row r="239" spans="1:3" x14ac:dyDescent="0.25">
      <c r="A239" s="16">
        <v>41821</v>
      </c>
      <c r="B239" s="7" t="s">
        <v>138</v>
      </c>
      <c r="C239" s="11">
        <f>1/2</f>
        <v>0.5</v>
      </c>
    </row>
    <row r="240" spans="1:3" x14ac:dyDescent="0.25">
      <c r="A240" s="16">
        <v>41913</v>
      </c>
      <c r="B240" s="18" t="s">
        <v>70</v>
      </c>
      <c r="C240" s="11">
        <f>3/5</f>
        <v>0.6</v>
      </c>
    </row>
    <row r="241" spans="1:3" x14ac:dyDescent="0.25">
      <c r="A241" s="16">
        <v>41883</v>
      </c>
      <c r="B241" s="18" t="s">
        <v>70</v>
      </c>
      <c r="C241" s="11">
        <f>4/5</f>
        <v>0.8</v>
      </c>
    </row>
    <row r="242" spans="1:3" x14ac:dyDescent="0.25">
      <c r="A242" s="16">
        <v>41852</v>
      </c>
      <c r="B242" s="18" t="s">
        <v>70</v>
      </c>
      <c r="C242" s="11">
        <f>1</f>
        <v>1</v>
      </c>
    </row>
    <row r="243" spans="1:3" x14ac:dyDescent="0.25">
      <c r="A243" s="16">
        <v>41821</v>
      </c>
      <c r="B243" s="18" t="s">
        <v>70</v>
      </c>
      <c r="C243" s="11">
        <f>2/5</f>
        <v>0.4</v>
      </c>
    </row>
    <row r="244" spans="1:3" x14ac:dyDescent="0.25">
      <c r="A244" s="16">
        <v>41640</v>
      </c>
      <c r="B244" s="18" t="s">
        <v>70</v>
      </c>
      <c r="C244" s="11">
        <f>2/5</f>
        <v>0.4</v>
      </c>
    </row>
    <row r="245" spans="1:3" x14ac:dyDescent="0.25">
      <c r="A245" s="16">
        <v>41609</v>
      </c>
      <c r="B245" s="18" t="s">
        <v>70</v>
      </c>
      <c r="C245" s="11">
        <f>2/5</f>
        <v>0.4</v>
      </c>
    </row>
    <row r="246" spans="1:3" x14ac:dyDescent="0.25">
      <c r="A246" s="16">
        <v>41579</v>
      </c>
      <c r="B246" s="7" t="s">
        <v>70</v>
      </c>
      <c r="C246" s="11">
        <f>1/5</f>
        <v>0.2</v>
      </c>
    </row>
    <row r="247" spans="1:3" x14ac:dyDescent="0.25">
      <c r="A247" s="16">
        <v>41426</v>
      </c>
      <c r="B247" s="23" t="s">
        <v>70</v>
      </c>
      <c r="C247" s="11">
        <f>1/5</f>
        <v>0.2</v>
      </c>
    </row>
    <row r="248" spans="1:3" x14ac:dyDescent="0.25">
      <c r="A248" s="16">
        <v>41395</v>
      </c>
      <c r="B248" s="18" t="s">
        <v>70</v>
      </c>
      <c r="C248" s="11">
        <f>1/5</f>
        <v>0.2</v>
      </c>
    </row>
    <row r="249" spans="1:3" x14ac:dyDescent="0.25">
      <c r="A249" s="16">
        <v>41365</v>
      </c>
      <c r="B249" s="18" t="s">
        <v>70</v>
      </c>
      <c r="C249" s="11">
        <f>1/5</f>
        <v>0.2</v>
      </c>
    </row>
    <row r="250" spans="1:3" x14ac:dyDescent="0.25">
      <c r="A250" s="16">
        <v>41306</v>
      </c>
      <c r="B250" s="7" t="s">
        <v>29</v>
      </c>
      <c r="C250" s="11">
        <f>1/5</f>
        <v>0.2</v>
      </c>
    </row>
    <row r="251" spans="1:3" x14ac:dyDescent="0.25">
      <c r="A251" s="16">
        <v>41395</v>
      </c>
      <c r="B251" s="18" t="s">
        <v>139</v>
      </c>
      <c r="C251" s="11">
        <f>2/10</f>
        <v>0.2</v>
      </c>
    </row>
    <row r="252" spans="1:3" x14ac:dyDescent="0.25">
      <c r="A252" s="16">
        <v>41365</v>
      </c>
      <c r="B252" s="18" t="s">
        <v>139</v>
      </c>
      <c r="C252" s="11">
        <f>2/10</f>
        <v>0.2</v>
      </c>
    </row>
    <row r="253" spans="1:3" x14ac:dyDescent="0.25">
      <c r="A253" s="16">
        <v>41334</v>
      </c>
      <c r="B253" s="18" t="s">
        <v>139</v>
      </c>
      <c r="C253" s="11">
        <f>2/10</f>
        <v>0.2</v>
      </c>
    </row>
    <row r="254" spans="1:3" x14ac:dyDescent="0.25">
      <c r="A254" s="16">
        <v>41548</v>
      </c>
      <c r="B254" s="7" t="s">
        <v>140</v>
      </c>
      <c r="C254" s="11">
        <v>1</v>
      </c>
    </row>
    <row r="255" spans="1:3" x14ac:dyDescent="0.25">
      <c r="A255" s="16">
        <v>41913</v>
      </c>
      <c r="B255" s="7" t="s">
        <v>41</v>
      </c>
      <c r="C255" s="11">
        <f>4/5</f>
        <v>0.8</v>
      </c>
    </row>
    <row r="256" spans="1:3" x14ac:dyDescent="0.25">
      <c r="A256" s="16">
        <v>41883</v>
      </c>
      <c r="B256" s="7" t="s">
        <v>41</v>
      </c>
      <c r="C256" s="11">
        <f>3/5</f>
        <v>0.6</v>
      </c>
    </row>
    <row r="257" spans="1:3" x14ac:dyDescent="0.25">
      <c r="A257" s="16">
        <v>41852</v>
      </c>
      <c r="B257" s="7" t="s">
        <v>41</v>
      </c>
      <c r="C257" s="11">
        <f>3/5</f>
        <v>0.6</v>
      </c>
    </row>
    <row r="258" spans="1:3" x14ac:dyDescent="0.25">
      <c r="A258" s="16">
        <v>41821</v>
      </c>
      <c r="B258" s="19" t="s">
        <v>41</v>
      </c>
      <c r="C258" s="11">
        <f>2/5</f>
        <v>0.4</v>
      </c>
    </row>
    <row r="259" spans="1:3" x14ac:dyDescent="0.25">
      <c r="A259" s="16">
        <v>41640</v>
      </c>
      <c r="B259" s="11" t="s">
        <v>41</v>
      </c>
      <c r="C259" s="11">
        <v>1</v>
      </c>
    </row>
    <row r="260" spans="1:3" x14ac:dyDescent="0.25">
      <c r="A260" s="16">
        <v>41609</v>
      </c>
      <c r="B260" s="7" t="s">
        <v>41</v>
      </c>
      <c r="C260" s="11">
        <v>1</v>
      </c>
    </row>
    <row r="261" spans="1:3" x14ac:dyDescent="0.25">
      <c r="A261" s="16">
        <v>41579</v>
      </c>
      <c r="B261" s="7" t="s">
        <v>41</v>
      </c>
      <c r="C261" s="11">
        <f>1/5</f>
        <v>0.2</v>
      </c>
    </row>
    <row r="262" spans="1:3" x14ac:dyDescent="0.25">
      <c r="A262" s="16">
        <v>41426</v>
      </c>
      <c r="B262" s="23" t="s">
        <v>41</v>
      </c>
      <c r="C262" s="11">
        <f>1/5</f>
        <v>0.2</v>
      </c>
    </row>
    <row r="263" spans="1:3" x14ac:dyDescent="0.25">
      <c r="A263" s="16">
        <v>41395</v>
      </c>
      <c r="B263" s="26" t="s">
        <v>41</v>
      </c>
      <c r="C263" s="11">
        <f>1/5</f>
        <v>0.2</v>
      </c>
    </row>
    <row r="264" spans="1:3" x14ac:dyDescent="0.25">
      <c r="A264" s="16">
        <v>41365</v>
      </c>
      <c r="B264" s="25" t="s">
        <v>41</v>
      </c>
      <c r="C264" s="11">
        <f>2/5</f>
        <v>0.4</v>
      </c>
    </row>
    <row r="265" spans="1:3" x14ac:dyDescent="0.25">
      <c r="A265" s="16">
        <v>41334</v>
      </c>
      <c r="B265" s="18" t="s">
        <v>41</v>
      </c>
      <c r="C265" s="11">
        <f>2/5</f>
        <v>0.4</v>
      </c>
    </row>
    <row r="266" spans="1:3" x14ac:dyDescent="0.25">
      <c r="A266" s="16">
        <v>41306</v>
      </c>
      <c r="B266" s="7" t="s">
        <v>41</v>
      </c>
      <c r="C266" s="11">
        <f>2/5</f>
        <v>0.4</v>
      </c>
    </row>
    <row r="267" spans="1:3" x14ac:dyDescent="0.25">
      <c r="A267" s="16">
        <v>41913</v>
      </c>
      <c r="B267" s="7" t="s">
        <v>56</v>
      </c>
      <c r="C267" s="11">
        <f>2/10</f>
        <v>0.2</v>
      </c>
    </row>
  </sheetData>
  <autoFilter ref="A1:C267">
    <sortState ref="A2:G267">
      <sortCondition ref="B1:B267"/>
    </sortState>
  </autoFilter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workbookViewId="0">
      <selection activeCell="H22" sqref="H22"/>
    </sheetView>
  </sheetViews>
  <sheetFormatPr defaultRowHeight="15" x14ac:dyDescent="0.25"/>
  <cols>
    <col min="1" max="1" width="7.42578125" style="11" bestFit="1" customWidth="1"/>
    <col min="2" max="2" width="9.42578125" style="11" customWidth="1"/>
    <col min="3" max="4" width="10.85546875" style="11" bestFit="1" customWidth="1"/>
    <col min="5" max="5" width="12" style="11" bestFit="1" customWidth="1"/>
    <col min="6" max="6" width="7.7109375" style="11" bestFit="1" customWidth="1"/>
    <col min="7" max="16384" width="9.140625" style="11"/>
  </cols>
  <sheetData>
    <row r="1" spans="1:6" x14ac:dyDescent="0.25">
      <c r="A1" s="27" t="s">
        <v>72</v>
      </c>
      <c r="B1" s="27" t="s">
        <v>73</v>
      </c>
      <c r="C1" s="27" t="s">
        <v>141</v>
      </c>
      <c r="D1" s="27" t="s">
        <v>142</v>
      </c>
      <c r="E1" s="27" t="s">
        <v>143</v>
      </c>
      <c r="F1" s="27" t="s">
        <v>75</v>
      </c>
    </row>
    <row r="2" spans="1:6" x14ac:dyDescent="0.25">
      <c r="A2" s="16">
        <v>41640</v>
      </c>
      <c r="B2" s="11">
        <f>23/76</f>
        <v>0.30263157894736842</v>
      </c>
      <c r="C2" s="11">
        <f t="shared" ref="C2:C12" si="0">76/1.6</f>
        <v>47.5</v>
      </c>
      <c r="D2" s="11" t="s">
        <v>144</v>
      </c>
      <c r="E2" s="11">
        <f>B2*C2*100</f>
        <v>1437.5</v>
      </c>
      <c r="F2" s="11" t="s">
        <v>145</v>
      </c>
    </row>
    <row r="3" spans="1:6" x14ac:dyDescent="0.25">
      <c r="A3" s="16">
        <v>41306</v>
      </c>
      <c r="B3" s="11">
        <f>17/76</f>
        <v>0.22368421052631579</v>
      </c>
      <c r="C3" s="11">
        <f t="shared" si="0"/>
        <v>47.5</v>
      </c>
      <c r="D3" s="11" t="s">
        <v>146</v>
      </c>
      <c r="E3" s="11">
        <f>B3*C3*100</f>
        <v>1062.5</v>
      </c>
      <c r="F3" s="11" t="s">
        <v>147</v>
      </c>
    </row>
    <row r="4" spans="1:6" x14ac:dyDescent="0.25">
      <c r="A4" s="16">
        <v>41334</v>
      </c>
      <c r="B4" s="11">
        <f>17/76</f>
        <v>0.22368421052631579</v>
      </c>
      <c r="C4" s="11">
        <f t="shared" si="0"/>
        <v>47.5</v>
      </c>
      <c r="D4" s="11" t="s">
        <v>148</v>
      </c>
      <c r="E4" s="11">
        <f>B4*C4*100</f>
        <v>1062.5</v>
      </c>
      <c r="F4" s="11" t="s">
        <v>147</v>
      </c>
    </row>
    <row r="5" spans="1:6" x14ac:dyDescent="0.25">
      <c r="A5" s="16">
        <v>41365</v>
      </c>
      <c r="B5" s="11">
        <f>17/76</f>
        <v>0.22368421052631579</v>
      </c>
      <c r="C5" s="11">
        <f t="shared" si="0"/>
        <v>47.5</v>
      </c>
      <c r="D5" s="11" t="s">
        <v>149</v>
      </c>
      <c r="E5" s="11">
        <f>B5*C5*100</f>
        <v>1062.5</v>
      </c>
      <c r="F5" s="11" t="s">
        <v>147</v>
      </c>
    </row>
    <row r="6" spans="1:6" x14ac:dyDescent="0.25">
      <c r="A6" s="16">
        <v>41395</v>
      </c>
      <c r="B6" s="11">
        <f>22/76</f>
        <v>0.28947368421052633</v>
      </c>
      <c r="C6" s="11">
        <f t="shared" si="0"/>
        <v>47.5</v>
      </c>
      <c r="D6" s="11" t="s">
        <v>150</v>
      </c>
      <c r="E6" s="11">
        <f>B6*C6*100</f>
        <v>1375</v>
      </c>
      <c r="F6" s="11" t="s">
        <v>147</v>
      </c>
    </row>
    <row r="7" spans="1:6" x14ac:dyDescent="0.25">
      <c r="A7" s="16">
        <v>41791</v>
      </c>
      <c r="B7" s="11">
        <f>16/128</f>
        <v>0.125</v>
      </c>
      <c r="C7" s="11">
        <v>80</v>
      </c>
      <c r="D7" s="11" t="s">
        <v>151</v>
      </c>
      <c r="E7" s="11">
        <f>B7*C7*100</f>
        <v>1000</v>
      </c>
      <c r="F7" s="11" t="s">
        <v>145</v>
      </c>
    </row>
    <row r="8" spans="1:6" x14ac:dyDescent="0.25">
      <c r="A8" s="16">
        <v>41821</v>
      </c>
      <c r="B8" s="11">
        <f>30/128</f>
        <v>0.234375</v>
      </c>
      <c r="C8" s="11">
        <f>128/1.6</f>
        <v>80</v>
      </c>
      <c r="D8" s="11" t="s">
        <v>152</v>
      </c>
      <c r="E8" s="11">
        <f>B8*C8*100</f>
        <v>1875</v>
      </c>
      <c r="F8" s="11" t="s">
        <v>145</v>
      </c>
    </row>
    <row r="9" spans="1:6" x14ac:dyDescent="0.25">
      <c r="A9" s="16">
        <v>41852</v>
      </c>
      <c r="B9" s="11">
        <f>29/128</f>
        <v>0.2265625</v>
      </c>
      <c r="C9" s="11">
        <f>128/1.6</f>
        <v>80</v>
      </c>
      <c r="D9" s="11" t="s">
        <v>153</v>
      </c>
      <c r="E9" s="11">
        <f>B9*C9*100</f>
        <v>1812.5</v>
      </c>
      <c r="F9" s="11" t="s">
        <v>145</v>
      </c>
    </row>
    <row r="10" spans="1:6" x14ac:dyDescent="0.25">
      <c r="A10" s="16">
        <v>41883</v>
      </c>
      <c r="B10" s="11">
        <f>31/128</f>
        <v>0.2421875</v>
      </c>
      <c r="C10" s="11">
        <v>80</v>
      </c>
      <c r="D10" s="11" t="s">
        <v>154</v>
      </c>
      <c r="E10" s="11">
        <f>B10*C10*100</f>
        <v>1937.5</v>
      </c>
      <c r="F10" s="11" t="s">
        <v>145</v>
      </c>
    </row>
    <row r="11" spans="1:6" x14ac:dyDescent="0.25">
      <c r="A11" s="16">
        <v>41913</v>
      </c>
      <c r="B11" s="11">
        <f>30/128</f>
        <v>0.234375</v>
      </c>
      <c r="C11" s="11">
        <v>80</v>
      </c>
      <c r="D11" s="11" t="s">
        <v>155</v>
      </c>
      <c r="E11" s="11">
        <f>B11*C11*100</f>
        <v>1875</v>
      </c>
      <c r="F11" s="11" t="s">
        <v>145</v>
      </c>
    </row>
    <row r="12" spans="1:6" x14ac:dyDescent="0.25">
      <c r="A12" s="16">
        <v>41579</v>
      </c>
      <c r="B12" s="11">
        <f>36/76</f>
        <v>0.47368421052631576</v>
      </c>
      <c r="C12" s="11">
        <f t="shared" si="0"/>
        <v>47.5</v>
      </c>
      <c r="D12" s="11" t="s">
        <v>156</v>
      </c>
      <c r="E12" s="11">
        <f>B12*C12*100</f>
        <v>2250</v>
      </c>
      <c r="F12" s="11" t="s">
        <v>147</v>
      </c>
    </row>
    <row r="13" spans="1:6" x14ac:dyDescent="0.25">
      <c r="A13" s="16">
        <v>41609</v>
      </c>
      <c r="B13" s="11">
        <f>30/128</f>
        <v>0.234375</v>
      </c>
      <c r="C13" s="11">
        <v>80</v>
      </c>
      <c r="D13" s="11" t="s">
        <v>157</v>
      </c>
      <c r="E13" s="11">
        <f>B13*C13*100</f>
        <v>1875</v>
      </c>
      <c r="F13" s="11" t="s">
        <v>145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77"/>
  <sheetViews>
    <sheetView workbookViewId="0">
      <selection activeCell="E19" sqref="E19"/>
    </sheetView>
  </sheetViews>
  <sheetFormatPr defaultRowHeight="15" x14ac:dyDescent="0.25"/>
  <cols>
    <col min="1" max="1" width="21.42578125" customWidth="1"/>
    <col min="2" max="2" width="13" customWidth="1"/>
    <col min="3" max="3" width="13.42578125" customWidth="1"/>
    <col min="4" max="4" width="14.85546875" customWidth="1"/>
    <col min="5" max="5" width="13" customWidth="1"/>
    <col min="6" max="6" width="12.85546875" customWidth="1"/>
    <col min="7" max="7" width="18.85546875" customWidth="1"/>
    <col min="8" max="8" width="33.42578125" customWidth="1"/>
    <col min="9" max="9" width="16.5703125" customWidth="1"/>
    <col min="11" max="11" width="17.28515625" customWidth="1"/>
    <col min="15" max="15" width="21" customWidth="1"/>
    <col min="16" max="16" width="12.42578125" customWidth="1"/>
    <col min="19" max="19" width="19.5703125" customWidth="1"/>
    <col min="20" max="20" width="15.42578125" customWidth="1"/>
    <col min="21" max="21" width="20" customWidth="1"/>
    <col min="22" max="22" width="30" customWidth="1"/>
    <col min="24" max="24" width="15.7109375" customWidth="1"/>
    <col min="25" max="25" width="20.140625" customWidth="1"/>
    <col min="26" max="26" width="23" customWidth="1"/>
    <col min="27" max="27" width="21" customWidth="1"/>
    <col min="28" max="28" width="18" customWidth="1"/>
    <col min="29" max="29" width="19.7109375" customWidth="1"/>
  </cols>
  <sheetData>
    <row r="1" spans="1:29" x14ac:dyDescent="0.25">
      <c r="A1" t="s">
        <v>2779</v>
      </c>
      <c r="B1" t="s">
        <v>2780</v>
      </c>
      <c r="C1" t="s">
        <v>2781</v>
      </c>
      <c r="D1" t="s">
        <v>2782</v>
      </c>
      <c r="E1" t="s">
        <v>2783</v>
      </c>
      <c r="F1" t="s">
        <v>2784</v>
      </c>
      <c r="G1" t="s">
        <v>2785</v>
      </c>
      <c r="H1" t="s">
        <v>2786</v>
      </c>
      <c r="I1" t="s">
        <v>2787</v>
      </c>
      <c r="J1" t="s">
        <v>2788</v>
      </c>
      <c r="K1" t="s">
        <v>2789</v>
      </c>
      <c r="L1" t="s">
        <v>2790</v>
      </c>
      <c r="M1" t="s">
        <v>2791</v>
      </c>
      <c r="N1" t="s">
        <v>2792</v>
      </c>
      <c r="O1" t="s">
        <v>2793</v>
      </c>
      <c r="P1" t="s">
        <v>2794</v>
      </c>
      <c r="Q1" t="s">
        <v>2795</v>
      </c>
      <c r="R1" t="s">
        <v>2796</v>
      </c>
      <c r="S1" t="s">
        <v>2797</v>
      </c>
      <c r="T1" t="s">
        <v>2798</v>
      </c>
      <c r="U1" t="s">
        <v>2799</v>
      </c>
      <c r="V1" t="s">
        <v>2800</v>
      </c>
      <c r="W1" t="s">
        <v>2801</v>
      </c>
      <c r="X1" t="s">
        <v>2802</v>
      </c>
      <c r="Y1" t="s">
        <v>2803</v>
      </c>
      <c r="Z1" t="s">
        <v>2804</v>
      </c>
      <c r="AA1" t="s">
        <v>2805</v>
      </c>
      <c r="AB1" t="s">
        <v>2806</v>
      </c>
      <c r="AC1" t="s">
        <v>2807</v>
      </c>
    </row>
    <row r="2" spans="1:29" x14ac:dyDescent="0.25">
      <c r="A2" t="s">
        <v>714</v>
      </c>
      <c r="B2" t="s">
        <v>715</v>
      </c>
      <c r="C2" t="s">
        <v>716</v>
      </c>
      <c r="D2" t="s">
        <v>717</v>
      </c>
      <c r="E2" t="s">
        <v>716</v>
      </c>
      <c r="F2" t="s">
        <v>718</v>
      </c>
      <c r="G2" t="s">
        <v>719</v>
      </c>
      <c r="H2" t="s">
        <v>720</v>
      </c>
      <c r="I2" t="s">
        <v>721</v>
      </c>
      <c r="J2" s="74" t="s">
        <v>722</v>
      </c>
      <c r="K2" t="s">
        <v>723</v>
      </c>
      <c r="L2" t="s">
        <v>724</v>
      </c>
      <c r="M2" s="74" t="s">
        <v>725</v>
      </c>
      <c r="N2" t="s">
        <v>726</v>
      </c>
      <c r="O2" t="s">
        <v>727</v>
      </c>
      <c r="P2" s="74" t="s">
        <v>728</v>
      </c>
      <c r="Q2" t="s">
        <v>729</v>
      </c>
      <c r="R2" t="s">
        <v>730</v>
      </c>
      <c r="S2">
        <v>365</v>
      </c>
      <c r="T2" t="s">
        <v>731</v>
      </c>
      <c r="U2" s="74" t="s">
        <v>732</v>
      </c>
      <c r="V2" t="s">
        <v>733</v>
      </c>
      <c r="W2" t="s">
        <v>734</v>
      </c>
      <c r="X2">
        <v>72</v>
      </c>
      <c r="Y2">
        <v>2192.2600000000002</v>
      </c>
      <c r="Z2">
        <v>956.92291694999994</v>
      </c>
      <c r="AA2">
        <v>956.92291694999994</v>
      </c>
      <c r="AB2" s="74" t="s">
        <v>735</v>
      </c>
      <c r="AC2" s="74" t="s">
        <v>736</v>
      </c>
    </row>
    <row r="3" spans="1:29" x14ac:dyDescent="0.25">
      <c r="A3" t="s">
        <v>714</v>
      </c>
      <c r="B3" t="s">
        <v>715</v>
      </c>
      <c r="C3" t="s">
        <v>716</v>
      </c>
      <c r="D3" t="s">
        <v>717</v>
      </c>
      <c r="E3" t="s">
        <v>716</v>
      </c>
      <c r="F3" t="s">
        <v>718</v>
      </c>
      <c r="G3" t="s">
        <v>719</v>
      </c>
      <c r="H3" t="s">
        <v>720</v>
      </c>
      <c r="I3" t="s">
        <v>721</v>
      </c>
      <c r="J3" s="74" t="s">
        <v>722</v>
      </c>
      <c r="K3" t="s">
        <v>723</v>
      </c>
      <c r="L3" t="s">
        <v>724</v>
      </c>
      <c r="M3" s="74" t="s">
        <v>725</v>
      </c>
      <c r="N3" t="s">
        <v>726</v>
      </c>
      <c r="O3" t="s">
        <v>727</v>
      </c>
      <c r="P3" s="74" t="s">
        <v>728</v>
      </c>
      <c r="Q3" t="s">
        <v>729</v>
      </c>
      <c r="R3" t="s">
        <v>730</v>
      </c>
      <c r="S3">
        <v>365</v>
      </c>
      <c r="T3" t="s">
        <v>731</v>
      </c>
      <c r="U3" s="74" t="s">
        <v>732</v>
      </c>
      <c r="V3" t="s">
        <v>737</v>
      </c>
      <c r="W3" t="s">
        <v>738</v>
      </c>
      <c r="X3">
        <v>72</v>
      </c>
      <c r="Y3">
        <v>167.16</v>
      </c>
      <c r="Z3">
        <v>111.249624486</v>
      </c>
      <c r="AA3">
        <v>111.249624486</v>
      </c>
      <c r="AB3" s="74" t="s">
        <v>735</v>
      </c>
      <c r="AC3" s="74" t="s">
        <v>736</v>
      </c>
    </row>
    <row r="4" spans="1:29" x14ac:dyDescent="0.25">
      <c r="A4" t="s">
        <v>714</v>
      </c>
      <c r="B4" t="s">
        <v>715</v>
      </c>
      <c r="C4" t="s">
        <v>716</v>
      </c>
      <c r="D4" t="s">
        <v>717</v>
      </c>
      <c r="E4" t="s">
        <v>716</v>
      </c>
      <c r="F4" t="s">
        <v>718</v>
      </c>
      <c r="G4" t="s">
        <v>719</v>
      </c>
      <c r="H4" t="s">
        <v>720</v>
      </c>
      <c r="I4" t="s">
        <v>721</v>
      </c>
      <c r="J4" s="74" t="s">
        <v>722</v>
      </c>
      <c r="K4" t="s">
        <v>723</v>
      </c>
      <c r="L4" t="s">
        <v>724</v>
      </c>
      <c r="M4" s="74" t="s">
        <v>725</v>
      </c>
      <c r="N4" t="s">
        <v>726</v>
      </c>
      <c r="O4" t="s">
        <v>727</v>
      </c>
      <c r="P4" s="74" t="s">
        <v>728</v>
      </c>
      <c r="Q4" t="s">
        <v>729</v>
      </c>
      <c r="R4" t="s">
        <v>730</v>
      </c>
      <c r="S4">
        <v>365</v>
      </c>
      <c r="T4" t="s">
        <v>731</v>
      </c>
      <c r="U4" s="74" t="s">
        <v>732</v>
      </c>
      <c r="V4" t="s">
        <v>739</v>
      </c>
      <c r="W4" t="s">
        <v>740</v>
      </c>
      <c r="X4">
        <v>72</v>
      </c>
      <c r="Y4">
        <v>216.56</v>
      </c>
      <c r="Z4">
        <v>180.09118327199999</v>
      </c>
      <c r="AA4">
        <v>180.09118327199999</v>
      </c>
      <c r="AB4" s="74" t="s">
        <v>735</v>
      </c>
      <c r="AC4" s="74" t="s">
        <v>736</v>
      </c>
    </row>
    <row r="5" spans="1:29" x14ac:dyDescent="0.25">
      <c r="A5" t="s">
        <v>714</v>
      </c>
      <c r="B5" t="s">
        <v>715</v>
      </c>
      <c r="C5" t="s">
        <v>716</v>
      </c>
      <c r="D5" t="s">
        <v>717</v>
      </c>
      <c r="E5" t="s">
        <v>716</v>
      </c>
      <c r="F5" t="s">
        <v>718</v>
      </c>
      <c r="G5" t="s">
        <v>719</v>
      </c>
      <c r="H5" t="s">
        <v>720</v>
      </c>
      <c r="I5" t="s">
        <v>721</v>
      </c>
      <c r="J5" s="74" t="s">
        <v>722</v>
      </c>
      <c r="K5" t="s">
        <v>723</v>
      </c>
      <c r="L5" t="s">
        <v>724</v>
      </c>
      <c r="M5" s="74" t="s">
        <v>725</v>
      </c>
      <c r="N5" t="s">
        <v>726</v>
      </c>
      <c r="O5" t="s">
        <v>727</v>
      </c>
      <c r="P5" s="74" t="s">
        <v>728</v>
      </c>
      <c r="Q5" t="s">
        <v>729</v>
      </c>
      <c r="R5" t="s">
        <v>730</v>
      </c>
      <c r="S5">
        <v>365</v>
      </c>
      <c r="T5" t="s">
        <v>731</v>
      </c>
      <c r="U5" s="74" t="s">
        <v>732</v>
      </c>
      <c r="V5" t="s">
        <v>741</v>
      </c>
      <c r="W5" t="s">
        <v>742</v>
      </c>
      <c r="X5">
        <v>72</v>
      </c>
      <c r="Y5">
        <v>53.36</v>
      </c>
      <c r="Z5">
        <v>25.299650375999999</v>
      </c>
      <c r="AA5">
        <v>25.299650375999999</v>
      </c>
      <c r="AB5" s="74" t="s">
        <v>735</v>
      </c>
      <c r="AC5" s="74" t="s">
        <v>736</v>
      </c>
    </row>
    <row r="6" spans="1:29" x14ac:dyDescent="0.25">
      <c r="A6" t="s">
        <v>714</v>
      </c>
      <c r="B6" t="s">
        <v>715</v>
      </c>
      <c r="C6" t="s">
        <v>716</v>
      </c>
      <c r="D6" t="s">
        <v>717</v>
      </c>
      <c r="E6" t="s">
        <v>716</v>
      </c>
      <c r="F6" t="s">
        <v>718</v>
      </c>
      <c r="G6" t="s">
        <v>719</v>
      </c>
      <c r="H6" t="s">
        <v>720</v>
      </c>
      <c r="I6" t="s">
        <v>721</v>
      </c>
      <c r="J6" s="74" t="s">
        <v>722</v>
      </c>
      <c r="K6" t="s">
        <v>723</v>
      </c>
      <c r="L6" t="s">
        <v>724</v>
      </c>
      <c r="M6" s="74" t="s">
        <v>725</v>
      </c>
      <c r="N6" t="s">
        <v>726</v>
      </c>
      <c r="O6" t="s">
        <v>727</v>
      </c>
      <c r="P6" s="74" t="s">
        <v>728</v>
      </c>
      <c r="Q6" t="s">
        <v>729</v>
      </c>
      <c r="R6" t="s">
        <v>730</v>
      </c>
      <c r="S6">
        <v>365</v>
      </c>
      <c r="T6" t="s">
        <v>731</v>
      </c>
      <c r="U6" s="74" t="s">
        <v>732</v>
      </c>
      <c r="V6" t="s">
        <v>743</v>
      </c>
      <c r="W6" t="s">
        <v>744</v>
      </c>
      <c r="X6">
        <v>72</v>
      </c>
      <c r="Y6">
        <v>461.74</v>
      </c>
      <c r="Z6">
        <v>205.91829258000001</v>
      </c>
      <c r="AA6">
        <v>205.91829258000001</v>
      </c>
      <c r="AB6" s="74" t="s">
        <v>735</v>
      </c>
      <c r="AC6" s="74" t="s">
        <v>736</v>
      </c>
    </row>
    <row r="7" spans="1:29" x14ac:dyDescent="0.25">
      <c r="A7" t="s">
        <v>745</v>
      </c>
      <c r="B7" t="s">
        <v>746</v>
      </c>
      <c r="C7" t="s">
        <v>716</v>
      </c>
      <c r="D7" t="s">
        <v>717</v>
      </c>
      <c r="E7" t="s">
        <v>716</v>
      </c>
      <c r="F7" t="s">
        <v>718</v>
      </c>
      <c r="G7" t="s">
        <v>719</v>
      </c>
      <c r="H7" t="s">
        <v>720</v>
      </c>
      <c r="I7" t="s">
        <v>721</v>
      </c>
      <c r="J7" s="74" t="s">
        <v>722</v>
      </c>
      <c r="K7" t="s">
        <v>723</v>
      </c>
      <c r="L7" t="s">
        <v>724</v>
      </c>
      <c r="M7" s="74" t="s">
        <v>747</v>
      </c>
      <c r="N7" t="s">
        <v>748</v>
      </c>
      <c r="O7" t="s">
        <v>749</v>
      </c>
      <c r="P7" s="74" t="s">
        <v>728</v>
      </c>
      <c r="Q7" t="s">
        <v>729</v>
      </c>
      <c r="R7" t="s">
        <v>730</v>
      </c>
      <c r="S7">
        <v>0</v>
      </c>
      <c r="U7" s="74" t="s">
        <v>750</v>
      </c>
      <c r="V7" t="s">
        <v>741</v>
      </c>
      <c r="W7" t="s">
        <v>742</v>
      </c>
      <c r="X7">
        <v>49</v>
      </c>
      <c r="Y7">
        <v>0</v>
      </c>
      <c r="AB7" s="74" t="s">
        <v>751</v>
      </c>
      <c r="AC7" s="74" t="s">
        <v>752</v>
      </c>
    </row>
    <row r="8" spans="1:29" x14ac:dyDescent="0.25">
      <c r="A8" t="s">
        <v>745</v>
      </c>
      <c r="B8" t="s">
        <v>746</v>
      </c>
      <c r="C8" t="s">
        <v>716</v>
      </c>
      <c r="D8" t="s">
        <v>717</v>
      </c>
      <c r="E8" t="s">
        <v>716</v>
      </c>
      <c r="F8" t="s">
        <v>718</v>
      </c>
      <c r="G8" t="s">
        <v>719</v>
      </c>
      <c r="H8" t="s">
        <v>720</v>
      </c>
      <c r="I8" t="s">
        <v>721</v>
      </c>
      <c r="J8" s="74" t="s">
        <v>722</v>
      </c>
      <c r="K8" t="s">
        <v>723</v>
      </c>
      <c r="L8" t="s">
        <v>724</v>
      </c>
      <c r="M8" s="74" t="s">
        <v>747</v>
      </c>
      <c r="N8" t="s">
        <v>748</v>
      </c>
      <c r="O8" t="s">
        <v>749</v>
      </c>
      <c r="P8" s="74" t="s">
        <v>728</v>
      </c>
      <c r="Q8" t="s">
        <v>729</v>
      </c>
      <c r="R8" t="s">
        <v>730</v>
      </c>
      <c r="S8">
        <v>0</v>
      </c>
      <c r="U8" s="74" t="s">
        <v>750</v>
      </c>
      <c r="V8" t="s">
        <v>737</v>
      </c>
      <c r="W8" t="s">
        <v>738</v>
      </c>
      <c r="X8">
        <v>49</v>
      </c>
      <c r="Y8">
        <v>0</v>
      </c>
      <c r="AB8" s="74" t="s">
        <v>751</v>
      </c>
      <c r="AC8" s="74" t="s">
        <v>752</v>
      </c>
    </row>
    <row r="9" spans="1:29" x14ac:dyDescent="0.25">
      <c r="A9" t="s">
        <v>745</v>
      </c>
      <c r="B9" t="s">
        <v>746</v>
      </c>
      <c r="C9" t="s">
        <v>716</v>
      </c>
      <c r="D9" t="s">
        <v>717</v>
      </c>
      <c r="E9" t="s">
        <v>716</v>
      </c>
      <c r="F9" t="s">
        <v>718</v>
      </c>
      <c r="G9" t="s">
        <v>719</v>
      </c>
      <c r="H9" t="s">
        <v>720</v>
      </c>
      <c r="I9" t="s">
        <v>721</v>
      </c>
      <c r="J9" s="74" t="s">
        <v>722</v>
      </c>
      <c r="K9" t="s">
        <v>723</v>
      </c>
      <c r="L9" t="s">
        <v>724</v>
      </c>
      <c r="M9" s="74" t="s">
        <v>747</v>
      </c>
      <c r="N9" t="s">
        <v>748</v>
      </c>
      <c r="O9" t="s">
        <v>749</v>
      </c>
      <c r="P9" s="74" t="s">
        <v>728</v>
      </c>
      <c r="Q9" t="s">
        <v>729</v>
      </c>
      <c r="R9" t="s">
        <v>730</v>
      </c>
      <c r="S9">
        <v>0</v>
      </c>
      <c r="U9" s="74" t="s">
        <v>750</v>
      </c>
      <c r="V9" t="s">
        <v>733</v>
      </c>
      <c r="W9" t="s">
        <v>734</v>
      </c>
      <c r="X9">
        <v>49</v>
      </c>
      <c r="Y9">
        <v>0</v>
      </c>
      <c r="AB9" s="74" t="s">
        <v>751</v>
      </c>
      <c r="AC9" s="74" t="s">
        <v>752</v>
      </c>
    </row>
    <row r="10" spans="1:29" x14ac:dyDescent="0.25">
      <c r="A10" t="s">
        <v>745</v>
      </c>
      <c r="B10" t="s">
        <v>746</v>
      </c>
      <c r="C10" t="s">
        <v>716</v>
      </c>
      <c r="D10" t="s">
        <v>717</v>
      </c>
      <c r="E10" t="s">
        <v>716</v>
      </c>
      <c r="F10" t="s">
        <v>718</v>
      </c>
      <c r="G10" t="s">
        <v>719</v>
      </c>
      <c r="H10" t="s">
        <v>720</v>
      </c>
      <c r="I10" t="s">
        <v>721</v>
      </c>
      <c r="J10" s="74" t="s">
        <v>722</v>
      </c>
      <c r="K10" t="s">
        <v>723</v>
      </c>
      <c r="L10" t="s">
        <v>724</v>
      </c>
      <c r="M10" s="74" t="s">
        <v>747</v>
      </c>
      <c r="N10" t="s">
        <v>748</v>
      </c>
      <c r="O10" t="s">
        <v>749</v>
      </c>
      <c r="P10" s="74" t="s">
        <v>728</v>
      </c>
      <c r="Q10" t="s">
        <v>729</v>
      </c>
      <c r="R10" t="s">
        <v>730</v>
      </c>
      <c r="S10">
        <v>0</v>
      </c>
      <c r="U10" s="74" t="s">
        <v>750</v>
      </c>
      <c r="V10" t="s">
        <v>743</v>
      </c>
      <c r="W10" t="s">
        <v>744</v>
      </c>
      <c r="X10">
        <v>49</v>
      </c>
      <c r="Y10">
        <v>0</v>
      </c>
      <c r="AB10" s="74" t="s">
        <v>751</v>
      </c>
      <c r="AC10" s="74" t="s">
        <v>752</v>
      </c>
    </row>
    <row r="11" spans="1:29" x14ac:dyDescent="0.25">
      <c r="A11" t="s">
        <v>745</v>
      </c>
      <c r="B11" t="s">
        <v>746</v>
      </c>
      <c r="C11" t="s">
        <v>716</v>
      </c>
      <c r="D11" t="s">
        <v>717</v>
      </c>
      <c r="E11" t="s">
        <v>716</v>
      </c>
      <c r="F11" t="s">
        <v>718</v>
      </c>
      <c r="G11" t="s">
        <v>719</v>
      </c>
      <c r="H11" t="s">
        <v>720</v>
      </c>
      <c r="I11" t="s">
        <v>721</v>
      </c>
      <c r="J11" s="74" t="s">
        <v>722</v>
      </c>
      <c r="K11" t="s">
        <v>723</v>
      </c>
      <c r="L11" t="s">
        <v>724</v>
      </c>
      <c r="M11" s="74" t="s">
        <v>747</v>
      </c>
      <c r="N11" t="s">
        <v>748</v>
      </c>
      <c r="O11" t="s">
        <v>749</v>
      </c>
      <c r="P11" s="74" t="s">
        <v>728</v>
      </c>
      <c r="Q11" t="s">
        <v>729</v>
      </c>
      <c r="R11" t="s">
        <v>730</v>
      </c>
      <c r="S11">
        <v>0</v>
      </c>
      <c r="U11" s="74" t="s">
        <v>750</v>
      </c>
      <c r="V11" t="s">
        <v>739</v>
      </c>
      <c r="W11" t="s">
        <v>740</v>
      </c>
      <c r="X11">
        <v>49</v>
      </c>
      <c r="Y11">
        <v>0</v>
      </c>
      <c r="AB11" s="74" t="s">
        <v>751</v>
      </c>
      <c r="AC11" s="74" t="s">
        <v>752</v>
      </c>
    </row>
    <row r="12" spans="1:29" x14ac:dyDescent="0.25">
      <c r="A12" t="s">
        <v>753</v>
      </c>
      <c r="B12" t="s">
        <v>746</v>
      </c>
      <c r="C12" t="s">
        <v>716</v>
      </c>
      <c r="D12" t="s">
        <v>717</v>
      </c>
      <c r="E12" t="s">
        <v>716</v>
      </c>
      <c r="F12" t="s">
        <v>718</v>
      </c>
      <c r="G12" t="s">
        <v>719</v>
      </c>
      <c r="H12" t="s">
        <v>720</v>
      </c>
      <c r="I12" t="s">
        <v>721</v>
      </c>
      <c r="J12" s="74" t="s">
        <v>722</v>
      </c>
      <c r="K12" t="s">
        <v>723</v>
      </c>
      <c r="L12" t="s">
        <v>724</v>
      </c>
      <c r="M12" s="74" t="s">
        <v>747</v>
      </c>
      <c r="N12" t="s">
        <v>748</v>
      </c>
      <c r="O12" t="s">
        <v>749</v>
      </c>
      <c r="P12" s="74" t="s">
        <v>728</v>
      </c>
      <c r="Q12" t="s">
        <v>729</v>
      </c>
      <c r="R12" t="s">
        <v>730</v>
      </c>
      <c r="S12">
        <v>365</v>
      </c>
      <c r="T12" t="s">
        <v>754</v>
      </c>
      <c r="U12" s="74" t="s">
        <v>755</v>
      </c>
      <c r="V12" t="s">
        <v>756</v>
      </c>
      <c r="W12" t="s">
        <v>757</v>
      </c>
      <c r="X12">
        <v>49</v>
      </c>
      <c r="Y12">
        <v>46.11</v>
      </c>
      <c r="Z12">
        <v>31.982532582000001</v>
      </c>
      <c r="AA12">
        <v>31.982532582000001</v>
      </c>
      <c r="AB12" s="74" t="s">
        <v>751</v>
      </c>
      <c r="AC12" s="74" t="s">
        <v>752</v>
      </c>
    </row>
    <row r="13" spans="1:29" x14ac:dyDescent="0.25">
      <c r="A13" t="s">
        <v>753</v>
      </c>
      <c r="B13" t="s">
        <v>746</v>
      </c>
      <c r="C13" t="s">
        <v>716</v>
      </c>
      <c r="D13" t="s">
        <v>717</v>
      </c>
      <c r="E13" t="s">
        <v>716</v>
      </c>
      <c r="F13" t="s">
        <v>718</v>
      </c>
      <c r="G13" t="s">
        <v>719</v>
      </c>
      <c r="H13" t="s">
        <v>720</v>
      </c>
      <c r="I13" t="s">
        <v>721</v>
      </c>
      <c r="J13" s="74" t="s">
        <v>722</v>
      </c>
      <c r="K13" t="s">
        <v>723</v>
      </c>
      <c r="L13" t="s">
        <v>724</v>
      </c>
      <c r="M13" s="74" t="s">
        <v>747</v>
      </c>
      <c r="N13" t="s">
        <v>748</v>
      </c>
      <c r="O13" t="s">
        <v>749</v>
      </c>
      <c r="P13" s="74" t="s">
        <v>728</v>
      </c>
      <c r="Q13" t="s">
        <v>729</v>
      </c>
      <c r="R13" t="s">
        <v>730</v>
      </c>
      <c r="S13">
        <v>365</v>
      </c>
      <c r="T13" t="s">
        <v>754</v>
      </c>
      <c r="U13" s="74" t="s">
        <v>755</v>
      </c>
      <c r="V13" t="s">
        <v>737</v>
      </c>
      <c r="W13" t="s">
        <v>738</v>
      </c>
      <c r="X13">
        <v>49</v>
      </c>
      <c r="Y13">
        <v>129.80000000000001</v>
      </c>
      <c r="Z13">
        <v>84.191879771999993</v>
      </c>
      <c r="AA13">
        <v>84.191879771999993</v>
      </c>
      <c r="AB13" s="74" t="s">
        <v>751</v>
      </c>
      <c r="AC13" s="74" t="s">
        <v>752</v>
      </c>
    </row>
    <row r="14" spans="1:29" x14ac:dyDescent="0.25">
      <c r="A14" t="s">
        <v>753</v>
      </c>
      <c r="B14" t="s">
        <v>746</v>
      </c>
      <c r="C14" t="s">
        <v>716</v>
      </c>
      <c r="D14" t="s">
        <v>717</v>
      </c>
      <c r="E14" t="s">
        <v>716</v>
      </c>
      <c r="F14" t="s">
        <v>718</v>
      </c>
      <c r="G14" t="s">
        <v>719</v>
      </c>
      <c r="H14" t="s">
        <v>720</v>
      </c>
      <c r="I14" t="s">
        <v>721</v>
      </c>
      <c r="J14" s="74" t="s">
        <v>722</v>
      </c>
      <c r="K14" t="s">
        <v>723</v>
      </c>
      <c r="L14" t="s">
        <v>724</v>
      </c>
      <c r="M14" s="74" t="s">
        <v>747</v>
      </c>
      <c r="N14" t="s">
        <v>748</v>
      </c>
      <c r="O14" t="s">
        <v>749</v>
      </c>
      <c r="P14" s="74" t="s">
        <v>728</v>
      </c>
      <c r="Q14" t="s">
        <v>729</v>
      </c>
      <c r="R14" t="s">
        <v>730</v>
      </c>
      <c r="S14">
        <v>365</v>
      </c>
      <c r="T14" t="s">
        <v>754</v>
      </c>
      <c r="U14" s="74" t="s">
        <v>755</v>
      </c>
      <c r="V14" t="s">
        <v>739</v>
      </c>
      <c r="W14" t="s">
        <v>740</v>
      </c>
      <c r="X14">
        <v>49</v>
      </c>
      <c r="Y14">
        <v>75.12</v>
      </c>
      <c r="Z14">
        <v>65.593183655999994</v>
      </c>
      <c r="AA14">
        <v>65.593183655999994</v>
      </c>
      <c r="AB14" s="74" t="s">
        <v>751</v>
      </c>
      <c r="AC14" s="74" t="s">
        <v>752</v>
      </c>
    </row>
    <row r="15" spans="1:29" x14ac:dyDescent="0.25">
      <c r="A15" t="s">
        <v>753</v>
      </c>
      <c r="B15" t="s">
        <v>746</v>
      </c>
      <c r="C15" t="s">
        <v>716</v>
      </c>
      <c r="D15" t="s">
        <v>717</v>
      </c>
      <c r="E15" t="s">
        <v>716</v>
      </c>
      <c r="F15" t="s">
        <v>718</v>
      </c>
      <c r="G15" t="s">
        <v>719</v>
      </c>
      <c r="H15" t="s">
        <v>720</v>
      </c>
      <c r="I15" t="s">
        <v>721</v>
      </c>
      <c r="J15" s="74" t="s">
        <v>722</v>
      </c>
      <c r="K15" t="s">
        <v>723</v>
      </c>
      <c r="L15" t="s">
        <v>724</v>
      </c>
      <c r="M15" s="74" t="s">
        <v>747</v>
      </c>
      <c r="N15" t="s">
        <v>748</v>
      </c>
      <c r="O15" t="s">
        <v>749</v>
      </c>
      <c r="P15" s="74" t="s">
        <v>728</v>
      </c>
      <c r="Q15" t="s">
        <v>729</v>
      </c>
      <c r="R15" t="s">
        <v>730</v>
      </c>
      <c r="S15">
        <v>365</v>
      </c>
      <c r="T15" t="s">
        <v>754</v>
      </c>
      <c r="U15" s="74" t="s">
        <v>755</v>
      </c>
      <c r="V15" t="s">
        <v>743</v>
      </c>
      <c r="W15" t="s">
        <v>744</v>
      </c>
      <c r="X15">
        <v>49</v>
      </c>
      <c r="Y15">
        <v>148.22999999999999</v>
      </c>
      <c r="Z15">
        <v>147.32338420799999</v>
      </c>
      <c r="AA15">
        <v>147.32338420799999</v>
      </c>
      <c r="AB15" s="74" t="s">
        <v>751</v>
      </c>
      <c r="AC15" s="74" t="s">
        <v>752</v>
      </c>
    </row>
    <row r="16" spans="1:29" x14ac:dyDescent="0.25">
      <c r="A16" t="s">
        <v>753</v>
      </c>
      <c r="B16" t="s">
        <v>746</v>
      </c>
      <c r="C16" t="s">
        <v>716</v>
      </c>
      <c r="D16" t="s">
        <v>717</v>
      </c>
      <c r="E16" t="s">
        <v>716</v>
      </c>
      <c r="F16" t="s">
        <v>718</v>
      </c>
      <c r="G16" t="s">
        <v>719</v>
      </c>
      <c r="H16" t="s">
        <v>720</v>
      </c>
      <c r="I16" t="s">
        <v>721</v>
      </c>
      <c r="J16" s="74" t="s">
        <v>722</v>
      </c>
      <c r="K16" t="s">
        <v>723</v>
      </c>
      <c r="L16" t="s">
        <v>724</v>
      </c>
      <c r="M16" s="74" t="s">
        <v>747</v>
      </c>
      <c r="N16" t="s">
        <v>748</v>
      </c>
      <c r="O16" t="s">
        <v>749</v>
      </c>
      <c r="P16" s="74" t="s">
        <v>728</v>
      </c>
      <c r="Q16" t="s">
        <v>729</v>
      </c>
      <c r="R16" t="s">
        <v>730</v>
      </c>
      <c r="S16">
        <v>365</v>
      </c>
      <c r="T16" t="s">
        <v>754</v>
      </c>
      <c r="U16" s="74" t="s">
        <v>755</v>
      </c>
      <c r="V16" t="s">
        <v>733</v>
      </c>
      <c r="W16" t="s">
        <v>734</v>
      </c>
      <c r="X16">
        <v>49</v>
      </c>
      <c r="Y16">
        <v>1368.12</v>
      </c>
      <c r="Z16">
        <v>1310.7676081499999</v>
      </c>
      <c r="AA16">
        <v>1310.7676081499999</v>
      </c>
      <c r="AB16" s="74" t="s">
        <v>751</v>
      </c>
      <c r="AC16" s="74" t="s">
        <v>752</v>
      </c>
    </row>
    <row r="17" spans="1:29" x14ac:dyDescent="0.25">
      <c r="A17" t="s">
        <v>753</v>
      </c>
      <c r="B17" t="s">
        <v>746</v>
      </c>
      <c r="C17" t="s">
        <v>716</v>
      </c>
      <c r="D17" t="s">
        <v>717</v>
      </c>
      <c r="E17" t="s">
        <v>716</v>
      </c>
      <c r="F17" t="s">
        <v>718</v>
      </c>
      <c r="G17" t="s">
        <v>719</v>
      </c>
      <c r="H17" t="s">
        <v>720</v>
      </c>
      <c r="I17" t="s">
        <v>721</v>
      </c>
      <c r="J17" s="74" t="s">
        <v>722</v>
      </c>
      <c r="K17" t="s">
        <v>723</v>
      </c>
      <c r="L17" t="s">
        <v>724</v>
      </c>
      <c r="M17" s="74" t="s">
        <v>747</v>
      </c>
      <c r="N17" t="s">
        <v>748</v>
      </c>
      <c r="O17" t="s">
        <v>749</v>
      </c>
      <c r="P17" s="74" t="s">
        <v>728</v>
      </c>
      <c r="Q17" t="s">
        <v>729</v>
      </c>
      <c r="R17" t="s">
        <v>730</v>
      </c>
      <c r="S17">
        <v>365</v>
      </c>
      <c r="T17" t="s">
        <v>754</v>
      </c>
      <c r="U17" s="74" t="s">
        <v>755</v>
      </c>
      <c r="V17" t="s">
        <v>741</v>
      </c>
      <c r="W17" t="s">
        <v>742</v>
      </c>
      <c r="X17">
        <v>49</v>
      </c>
      <c r="Y17">
        <v>33.200000000000003</v>
      </c>
      <c r="Z17">
        <v>33.156399276000002</v>
      </c>
      <c r="AA17">
        <v>33.156399276000002</v>
      </c>
      <c r="AB17" s="74" t="s">
        <v>751</v>
      </c>
      <c r="AC17" s="74" t="s">
        <v>752</v>
      </c>
    </row>
    <row r="18" spans="1:29" x14ac:dyDescent="0.25">
      <c r="A18" t="s">
        <v>758</v>
      </c>
      <c r="B18" t="s">
        <v>746</v>
      </c>
      <c r="C18" t="s">
        <v>716</v>
      </c>
      <c r="D18" t="s">
        <v>717</v>
      </c>
      <c r="E18" t="s">
        <v>716</v>
      </c>
      <c r="F18" t="s">
        <v>718</v>
      </c>
      <c r="G18" t="s">
        <v>719</v>
      </c>
      <c r="H18" t="s">
        <v>720</v>
      </c>
      <c r="I18" t="s">
        <v>721</v>
      </c>
      <c r="J18" s="74" t="s">
        <v>722</v>
      </c>
      <c r="K18" t="s">
        <v>723</v>
      </c>
      <c r="L18" t="s">
        <v>724</v>
      </c>
      <c r="M18" s="74" t="s">
        <v>747</v>
      </c>
      <c r="N18" t="s">
        <v>748</v>
      </c>
      <c r="O18" t="s">
        <v>749</v>
      </c>
      <c r="P18" s="74" t="s">
        <v>728</v>
      </c>
      <c r="Q18" t="s">
        <v>729</v>
      </c>
      <c r="R18" t="s">
        <v>730</v>
      </c>
      <c r="S18">
        <v>365</v>
      </c>
      <c r="T18" t="s">
        <v>759</v>
      </c>
      <c r="U18" s="74" t="s">
        <v>760</v>
      </c>
      <c r="V18" t="s">
        <v>756</v>
      </c>
      <c r="W18" t="s">
        <v>757</v>
      </c>
      <c r="X18">
        <v>41</v>
      </c>
      <c r="Y18">
        <v>57.99</v>
      </c>
      <c r="Z18">
        <v>46.559533020000003</v>
      </c>
      <c r="AA18">
        <v>46.559533020000003</v>
      </c>
      <c r="AB18" s="74" t="s">
        <v>761</v>
      </c>
      <c r="AC18" s="74" t="s">
        <v>762</v>
      </c>
    </row>
    <row r="19" spans="1:29" x14ac:dyDescent="0.25">
      <c r="A19" t="s">
        <v>758</v>
      </c>
      <c r="B19" t="s">
        <v>746</v>
      </c>
      <c r="C19" t="s">
        <v>716</v>
      </c>
      <c r="D19" t="s">
        <v>717</v>
      </c>
      <c r="E19" t="s">
        <v>716</v>
      </c>
      <c r="F19" t="s">
        <v>718</v>
      </c>
      <c r="G19" t="s">
        <v>719</v>
      </c>
      <c r="H19" t="s">
        <v>720</v>
      </c>
      <c r="I19" t="s">
        <v>721</v>
      </c>
      <c r="J19" s="74" t="s">
        <v>722</v>
      </c>
      <c r="K19" t="s">
        <v>723</v>
      </c>
      <c r="L19" t="s">
        <v>724</v>
      </c>
      <c r="M19" s="74" t="s">
        <v>747</v>
      </c>
      <c r="N19" t="s">
        <v>748</v>
      </c>
      <c r="O19" t="s">
        <v>749</v>
      </c>
      <c r="P19" s="74" t="s">
        <v>728</v>
      </c>
      <c r="Q19" t="s">
        <v>729</v>
      </c>
      <c r="R19" t="s">
        <v>730</v>
      </c>
      <c r="S19">
        <v>365</v>
      </c>
      <c r="T19" t="s">
        <v>759</v>
      </c>
      <c r="U19" s="74" t="s">
        <v>760</v>
      </c>
      <c r="V19" t="s">
        <v>743</v>
      </c>
      <c r="W19" t="s">
        <v>744</v>
      </c>
      <c r="X19">
        <v>41</v>
      </c>
      <c r="Y19">
        <v>76.02</v>
      </c>
      <c r="Z19">
        <v>74.000670744000004</v>
      </c>
      <c r="AA19">
        <v>74.000670744000004</v>
      </c>
      <c r="AB19" s="74" t="s">
        <v>761</v>
      </c>
      <c r="AC19" s="74" t="s">
        <v>762</v>
      </c>
    </row>
    <row r="20" spans="1:29" x14ac:dyDescent="0.25">
      <c r="A20" t="s">
        <v>758</v>
      </c>
      <c r="B20" t="s">
        <v>746</v>
      </c>
      <c r="C20" t="s">
        <v>716</v>
      </c>
      <c r="D20" t="s">
        <v>717</v>
      </c>
      <c r="E20" t="s">
        <v>716</v>
      </c>
      <c r="F20" t="s">
        <v>718</v>
      </c>
      <c r="G20" t="s">
        <v>719</v>
      </c>
      <c r="H20" t="s">
        <v>720</v>
      </c>
      <c r="I20" t="s">
        <v>721</v>
      </c>
      <c r="J20" s="74" t="s">
        <v>722</v>
      </c>
      <c r="K20" t="s">
        <v>723</v>
      </c>
      <c r="L20" t="s">
        <v>724</v>
      </c>
      <c r="M20" s="74" t="s">
        <v>747</v>
      </c>
      <c r="N20" t="s">
        <v>748</v>
      </c>
      <c r="O20" t="s">
        <v>749</v>
      </c>
      <c r="P20" s="74" t="s">
        <v>728</v>
      </c>
      <c r="Q20" t="s">
        <v>729</v>
      </c>
      <c r="R20" t="s">
        <v>730</v>
      </c>
      <c r="S20">
        <v>365</v>
      </c>
      <c r="T20" t="s">
        <v>759</v>
      </c>
      <c r="U20" s="74" t="s">
        <v>760</v>
      </c>
      <c r="V20" t="s">
        <v>741</v>
      </c>
      <c r="W20" t="s">
        <v>742</v>
      </c>
      <c r="X20">
        <v>41</v>
      </c>
      <c r="Y20">
        <v>25.1</v>
      </c>
      <c r="Z20">
        <v>24.533476967999999</v>
      </c>
      <c r="AA20">
        <v>24.533476967999999</v>
      </c>
      <c r="AB20" s="74" t="s">
        <v>761</v>
      </c>
      <c r="AC20" s="74" t="s">
        <v>762</v>
      </c>
    </row>
    <row r="21" spans="1:29" x14ac:dyDescent="0.25">
      <c r="A21" t="s">
        <v>758</v>
      </c>
      <c r="B21" t="s">
        <v>746</v>
      </c>
      <c r="C21" t="s">
        <v>716</v>
      </c>
      <c r="D21" t="s">
        <v>717</v>
      </c>
      <c r="E21" t="s">
        <v>716</v>
      </c>
      <c r="F21" t="s">
        <v>718</v>
      </c>
      <c r="G21" t="s">
        <v>719</v>
      </c>
      <c r="H21" t="s">
        <v>720</v>
      </c>
      <c r="I21" t="s">
        <v>721</v>
      </c>
      <c r="J21" s="74" t="s">
        <v>722</v>
      </c>
      <c r="K21" t="s">
        <v>723</v>
      </c>
      <c r="L21" t="s">
        <v>724</v>
      </c>
      <c r="M21" s="74" t="s">
        <v>747</v>
      </c>
      <c r="N21" t="s">
        <v>748</v>
      </c>
      <c r="O21" t="s">
        <v>749</v>
      </c>
      <c r="P21" s="74" t="s">
        <v>728</v>
      </c>
      <c r="Q21" t="s">
        <v>729</v>
      </c>
      <c r="R21" t="s">
        <v>730</v>
      </c>
      <c r="S21">
        <v>365</v>
      </c>
      <c r="T21" t="s">
        <v>759</v>
      </c>
      <c r="U21" s="74" t="s">
        <v>760</v>
      </c>
      <c r="V21" t="s">
        <v>739</v>
      </c>
      <c r="W21" t="s">
        <v>740</v>
      </c>
      <c r="X21">
        <v>41</v>
      </c>
      <c r="Y21">
        <v>76.72</v>
      </c>
      <c r="Z21">
        <v>55.600665120000002</v>
      </c>
      <c r="AA21">
        <v>55.600665120000002</v>
      </c>
      <c r="AB21" s="74" t="s">
        <v>761</v>
      </c>
      <c r="AC21" s="74" t="s">
        <v>762</v>
      </c>
    </row>
    <row r="22" spans="1:29" x14ac:dyDescent="0.25">
      <c r="A22" t="s">
        <v>758</v>
      </c>
      <c r="B22" t="s">
        <v>746</v>
      </c>
      <c r="C22" t="s">
        <v>716</v>
      </c>
      <c r="D22" t="s">
        <v>717</v>
      </c>
      <c r="E22" t="s">
        <v>716</v>
      </c>
      <c r="F22" t="s">
        <v>718</v>
      </c>
      <c r="G22" t="s">
        <v>719</v>
      </c>
      <c r="H22" t="s">
        <v>720</v>
      </c>
      <c r="I22" t="s">
        <v>721</v>
      </c>
      <c r="J22" s="74" t="s">
        <v>722</v>
      </c>
      <c r="K22" t="s">
        <v>723</v>
      </c>
      <c r="L22" t="s">
        <v>724</v>
      </c>
      <c r="M22" s="74" t="s">
        <v>747</v>
      </c>
      <c r="N22" t="s">
        <v>748</v>
      </c>
      <c r="O22" t="s">
        <v>749</v>
      </c>
      <c r="P22" s="74" t="s">
        <v>728</v>
      </c>
      <c r="Q22" t="s">
        <v>729</v>
      </c>
      <c r="R22" t="s">
        <v>730</v>
      </c>
      <c r="S22">
        <v>365</v>
      </c>
      <c r="T22" t="s">
        <v>759</v>
      </c>
      <c r="U22" s="74" t="s">
        <v>760</v>
      </c>
      <c r="V22" t="s">
        <v>733</v>
      </c>
      <c r="W22" t="s">
        <v>734</v>
      </c>
      <c r="X22">
        <v>41</v>
      </c>
      <c r="Y22">
        <v>1174.45</v>
      </c>
      <c r="Z22">
        <v>1171.365603408</v>
      </c>
      <c r="AA22">
        <v>1171.365603408</v>
      </c>
      <c r="AB22" s="74" t="s">
        <v>761</v>
      </c>
      <c r="AC22" s="74" t="s">
        <v>762</v>
      </c>
    </row>
    <row r="23" spans="1:29" x14ac:dyDescent="0.25">
      <c r="A23" t="s">
        <v>758</v>
      </c>
      <c r="B23" t="s">
        <v>746</v>
      </c>
      <c r="C23" t="s">
        <v>716</v>
      </c>
      <c r="D23" t="s">
        <v>717</v>
      </c>
      <c r="E23" t="s">
        <v>716</v>
      </c>
      <c r="F23" t="s">
        <v>718</v>
      </c>
      <c r="G23" t="s">
        <v>719</v>
      </c>
      <c r="H23" t="s">
        <v>720</v>
      </c>
      <c r="I23" t="s">
        <v>721</v>
      </c>
      <c r="J23" s="74" t="s">
        <v>722</v>
      </c>
      <c r="K23" t="s">
        <v>723</v>
      </c>
      <c r="L23" t="s">
        <v>724</v>
      </c>
      <c r="M23" s="74" t="s">
        <v>747</v>
      </c>
      <c r="N23" t="s">
        <v>748</v>
      </c>
      <c r="O23" t="s">
        <v>749</v>
      </c>
      <c r="P23" s="74" t="s">
        <v>728</v>
      </c>
      <c r="Q23" t="s">
        <v>729</v>
      </c>
      <c r="R23" t="s">
        <v>730</v>
      </c>
      <c r="S23">
        <v>365</v>
      </c>
      <c r="T23" t="s">
        <v>759</v>
      </c>
      <c r="U23" s="74" t="s">
        <v>760</v>
      </c>
      <c r="V23" t="s">
        <v>737</v>
      </c>
      <c r="W23" t="s">
        <v>738</v>
      </c>
      <c r="X23">
        <v>41</v>
      </c>
      <c r="Y23">
        <v>136.30000000000001</v>
      </c>
      <c r="Z23">
        <v>134.68642387200001</v>
      </c>
      <c r="AA23">
        <v>134.68642387200001</v>
      </c>
      <c r="AB23" s="74" t="s">
        <v>761</v>
      </c>
      <c r="AC23" s="74" t="s">
        <v>762</v>
      </c>
    </row>
    <row r="24" spans="1:29" x14ac:dyDescent="0.25">
      <c r="A24" t="s">
        <v>763</v>
      </c>
      <c r="B24" t="s">
        <v>746</v>
      </c>
      <c r="C24" t="s">
        <v>716</v>
      </c>
      <c r="D24" t="s">
        <v>717</v>
      </c>
      <c r="E24" t="s">
        <v>716</v>
      </c>
      <c r="F24" t="s">
        <v>718</v>
      </c>
      <c r="G24" t="s">
        <v>719</v>
      </c>
      <c r="H24" t="s">
        <v>720</v>
      </c>
      <c r="I24" t="s">
        <v>721</v>
      </c>
      <c r="J24" s="74" t="s">
        <v>722</v>
      </c>
      <c r="K24" t="s">
        <v>723</v>
      </c>
      <c r="L24" t="s">
        <v>724</v>
      </c>
      <c r="M24" s="74" t="s">
        <v>747</v>
      </c>
      <c r="N24" t="s">
        <v>748</v>
      </c>
      <c r="O24" t="s">
        <v>749</v>
      </c>
      <c r="P24" s="74" t="s">
        <v>728</v>
      </c>
      <c r="Q24" t="s">
        <v>729</v>
      </c>
      <c r="R24" t="s">
        <v>730</v>
      </c>
      <c r="S24">
        <v>365</v>
      </c>
      <c r="T24" t="s">
        <v>764</v>
      </c>
      <c r="U24" s="74" t="s">
        <v>765</v>
      </c>
      <c r="V24" t="s">
        <v>737</v>
      </c>
      <c r="W24" t="s">
        <v>738</v>
      </c>
      <c r="X24">
        <v>57</v>
      </c>
      <c r="Y24">
        <v>109.36</v>
      </c>
      <c r="Z24">
        <v>109.2848757</v>
      </c>
      <c r="AA24">
        <v>109.2848757</v>
      </c>
      <c r="AB24" s="74" t="s">
        <v>766</v>
      </c>
      <c r="AC24" s="74" t="s">
        <v>767</v>
      </c>
    </row>
    <row r="25" spans="1:29" x14ac:dyDescent="0.25">
      <c r="A25" t="s">
        <v>763</v>
      </c>
      <c r="B25" t="s">
        <v>746</v>
      </c>
      <c r="C25" t="s">
        <v>716</v>
      </c>
      <c r="D25" t="s">
        <v>717</v>
      </c>
      <c r="E25" t="s">
        <v>716</v>
      </c>
      <c r="F25" t="s">
        <v>718</v>
      </c>
      <c r="G25" t="s">
        <v>719</v>
      </c>
      <c r="H25" t="s">
        <v>720</v>
      </c>
      <c r="I25" t="s">
        <v>721</v>
      </c>
      <c r="J25" s="74" t="s">
        <v>722</v>
      </c>
      <c r="K25" t="s">
        <v>723</v>
      </c>
      <c r="L25" t="s">
        <v>724</v>
      </c>
      <c r="M25" s="74" t="s">
        <v>747</v>
      </c>
      <c r="N25" t="s">
        <v>748</v>
      </c>
      <c r="O25" t="s">
        <v>749</v>
      </c>
      <c r="P25" s="74" t="s">
        <v>728</v>
      </c>
      <c r="Q25" t="s">
        <v>729</v>
      </c>
      <c r="R25" t="s">
        <v>730</v>
      </c>
      <c r="S25">
        <v>365</v>
      </c>
      <c r="T25" t="s">
        <v>764</v>
      </c>
      <c r="U25" s="74" t="s">
        <v>765</v>
      </c>
      <c r="V25" t="s">
        <v>743</v>
      </c>
      <c r="W25" t="s">
        <v>744</v>
      </c>
      <c r="X25">
        <v>57</v>
      </c>
      <c r="Y25">
        <v>355.43</v>
      </c>
      <c r="Z25">
        <v>302.59152924</v>
      </c>
      <c r="AA25">
        <v>302.59152924</v>
      </c>
      <c r="AB25" s="74" t="s">
        <v>766</v>
      </c>
      <c r="AC25" s="74" t="s">
        <v>767</v>
      </c>
    </row>
    <row r="26" spans="1:29" x14ac:dyDescent="0.25">
      <c r="A26" t="s">
        <v>763</v>
      </c>
      <c r="B26" t="s">
        <v>746</v>
      </c>
      <c r="C26" t="s">
        <v>716</v>
      </c>
      <c r="D26" t="s">
        <v>717</v>
      </c>
      <c r="E26" t="s">
        <v>716</v>
      </c>
      <c r="F26" t="s">
        <v>718</v>
      </c>
      <c r="G26" t="s">
        <v>719</v>
      </c>
      <c r="H26" t="s">
        <v>720</v>
      </c>
      <c r="I26" t="s">
        <v>721</v>
      </c>
      <c r="J26" s="74" t="s">
        <v>722</v>
      </c>
      <c r="K26" t="s">
        <v>723</v>
      </c>
      <c r="L26" t="s">
        <v>724</v>
      </c>
      <c r="M26" s="74" t="s">
        <v>747</v>
      </c>
      <c r="N26" t="s">
        <v>748</v>
      </c>
      <c r="O26" t="s">
        <v>749</v>
      </c>
      <c r="P26" s="74" t="s">
        <v>728</v>
      </c>
      <c r="Q26" t="s">
        <v>729</v>
      </c>
      <c r="R26" t="s">
        <v>730</v>
      </c>
      <c r="S26">
        <v>365</v>
      </c>
      <c r="T26" t="s">
        <v>764</v>
      </c>
      <c r="U26" s="74" t="s">
        <v>765</v>
      </c>
      <c r="V26" t="s">
        <v>741</v>
      </c>
      <c r="W26" t="s">
        <v>742</v>
      </c>
      <c r="X26">
        <v>57</v>
      </c>
      <c r="Y26">
        <v>19.39</v>
      </c>
      <c r="Z26">
        <v>17.552456922000001</v>
      </c>
      <c r="AA26">
        <v>17.552456922000001</v>
      </c>
      <c r="AB26" s="74" t="s">
        <v>766</v>
      </c>
      <c r="AC26" s="74" t="s">
        <v>767</v>
      </c>
    </row>
    <row r="27" spans="1:29" x14ac:dyDescent="0.25">
      <c r="A27" t="s">
        <v>763</v>
      </c>
      <c r="B27" t="s">
        <v>746</v>
      </c>
      <c r="C27" t="s">
        <v>716</v>
      </c>
      <c r="D27" t="s">
        <v>717</v>
      </c>
      <c r="E27" t="s">
        <v>716</v>
      </c>
      <c r="F27" t="s">
        <v>718</v>
      </c>
      <c r="G27" t="s">
        <v>719</v>
      </c>
      <c r="H27" t="s">
        <v>720</v>
      </c>
      <c r="I27" t="s">
        <v>721</v>
      </c>
      <c r="J27" s="74" t="s">
        <v>722</v>
      </c>
      <c r="K27" t="s">
        <v>723</v>
      </c>
      <c r="L27" t="s">
        <v>724</v>
      </c>
      <c r="M27" s="74" t="s">
        <v>747</v>
      </c>
      <c r="N27" t="s">
        <v>748</v>
      </c>
      <c r="O27" t="s">
        <v>749</v>
      </c>
      <c r="P27" s="74" t="s">
        <v>728</v>
      </c>
      <c r="Q27" t="s">
        <v>729</v>
      </c>
      <c r="R27" t="s">
        <v>730</v>
      </c>
      <c r="S27">
        <v>365</v>
      </c>
      <c r="T27" t="s">
        <v>764</v>
      </c>
      <c r="U27" s="74" t="s">
        <v>765</v>
      </c>
      <c r="V27" t="s">
        <v>739</v>
      </c>
      <c r="W27" t="s">
        <v>740</v>
      </c>
      <c r="X27">
        <v>57</v>
      </c>
      <c r="Y27">
        <v>263.55</v>
      </c>
      <c r="Z27">
        <v>258.648972582</v>
      </c>
      <c r="AA27">
        <v>258.648972582</v>
      </c>
      <c r="AB27" s="74" t="s">
        <v>766</v>
      </c>
      <c r="AC27" s="74" t="s">
        <v>767</v>
      </c>
    </row>
    <row r="28" spans="1:29" x14ac:dyDescent="0.25">
      <c r="A28" t="s">
        <v>763</v>
      </c>
      <c r="B28" t="s">
        <v>746</v>
      </c>
      <c r="C28" t="s">
        <v>716</v>
      </c>
      <c r="D28" t="s">
        <v>717</v>
      </c>
      <c r="E28" t="s">
        <v>716</v>
      </c>
      <c r="F28" t="s">
        <v>718</v>
      </c>
      <c r="G28" t="s">
        <v>719</v>
      </c>
      <c r="H28" t="s">
        <v>720</v>
      </c>
      <c r="I28" t="s">
        <v>721</v>
      </c>
      <c r="J28" s="74" t="s">
        <v>722</v>
      </c>
      <c r="K28" t="s">
        <v>723</v>
      </c>
      <c r="L28" t="s">
        <v>724</v>
      </c>
      <c r="M28" s="74" t="s">
        <v>747</v>
      </c>
      <c r="N28" t="s">
        <v>748</v>
      </c>
      <c r="O28" t="s">
        <v>749</v>
      </c>
      <c r="P28" s="74" t="s">
        <v>728</v>
      </c>
      <c r="Q28" t="s">
        <v>729</v>
      </c>
      <c r="R28" t="s">
        <v>730</v>
      </c>
      <c r="S28">
        <v>365</v>
      </c>
      <c r="T28" t="s">
        <v>764</v>
      </c>
      <c r="U28" s="74" t="s">
        <v>765</v>
      </c>
      <c r="V28" t="s">
        <v>733</v>
      </c>
      <c r="W28" t="s">
        <v>734</v>
      </c>
      <c r="X28">
        <v>57</v>
      </c>
      <c r="Y28">
        <v>1599.12</v>
      </c>
      <c r="Z28">
        <v>1582.8436063439999</v>
      </c>
      <c r="AA28">
        <v>1582.8436063439999</v>
      </c>
      <c r="AB28" s="74" t="s">
        <v>766</v>
      </c>
      <c r="AC28" s="74" t="s">
        <v>767</v>
      </c>
    </row>
    <row r="29" spans="1:29" x14ac:dyDescent="0.25">
      <c r="A29" t="s">
        <v>768</v>
      </c>
      <c r="B29" t="s">
        <v>715</v>
      </c>
      <c r="C29" t="s">
        <v>716</v>
      </c>
      <c r="D29" t="s">
        <v>717</v>
      </c>
      <c r="E29" t="s">
        <v>716</v>
      </c>
      <c r="F29" t="s">
        <v>718</v>
      </c>
      <c r="G29" t="s">
        <v>719</v>
      </c>
      <c r="H29" t="s">
        <v>720</v>
      </c>
      <c r="I29" t="s">
        <v>721</v>
      </c>
      <c r="J29" s="74" t="s">
        <v>722</v>
      </c>
      <c r="K29" t="s">
        <v>723</v>
      </c>
      <c r="L29" t="s">
        <v>724</v>
      </c>
      <c r="M29" s="74" t="s">
        <v>725</v>
      </c>
      <c r="N29" t="s">
        <v>726</v>
      </c>
      <c r="O29" t="s">
        <v>727</v>
      </c>
      <c r="P29" s="74" t="s">
        <v>728</v>
      </c>
      <c r="Q29" t="s">
        <v>729</v>
      </c>
      <c r="R29" t="s">
        <v>730</v>
      </c>
      <c r="S29">
        <v>365</v>
      </c>
      <c r="T29" t="s">
        <v>769</v>
      </c>
      <c r="U29" s="74" t="s">
        <v>770</v>
      </c>
      <c r="V29" t="s">
        <v>743</v>
      </c>
      <c r="W29" t="s">
        <v>744</v>
      </c>
      <c r="X29">
        <v>46</v>
      </c>
      <c r="Y29">
        <v>126.27</v>
      </c>
      <c r="AB29" s="74" t="s">
        <v>771</v>
      </c>
      <c r="AC29" s="74" t="s">
        <v>772</v>
      </c>
    </row>
    <row r="30" spans="1:29" x14ac:dyDescent="0.25">
      <c r="A30" t="s">
        <v>768</v>
      </c>
      <c r="B30" t="s">
        <v>715</v>
      </c>
      <c r="C30" t="s">
        <v>716</v>
      </c>
      <c r="D30" t="s">
        <v>717</v>
      </c>
      <c r="E30" t="s">
        <v>716</v>
      </c>
      <c r="F30" t="s">
        <v>718</v>
      </c>
      <c r="G30" t="s">
        <v>719</v>
      </c>
      <c r="H30" t="s">
        <v>720</v>
      </c>
      <c r="I30" t="s">
        <v>721</v>
      </c>
      <c r="J30" s="74" t="s">
        <v>722</v>
      </c>
      <c r="K30" t="s">
        <v>723</v>
      </c>
      <c r="L30" t="s">
        <v>724</v>
      </c>
      <c r="M30" s="74" t="s">
        <v>725</v>
      </c>
      <c r="N30" t="s">
        <v>726</v>
      </c>
      <c r="O30" t="s">
        <v>727</v>
      </c>
      <c r="P30" s="74" t="s">
        <v>728</v>
      </c>
      <c r="Q30" t="s">
        <v>729</v>
      </c>
      <c r="R30" t="s">
        <v>730</v>
      </c>
      <c r="S30">
        <v>365</v>
      </c>
      <c r="T30" t="s">
        <v>769</v>
      </c>
      <c r="U30" s="74" t="s">
        <v>770</v>
      </c>
      <c r="V30" t="s">
        <v>733</v>
      </c>
      <c r="W30" t="s">
        <v>734</v>
      </c>
      <c r="X30">
        <v>46</v>
      </c>
      <c r="Y30">
        <v>1117.03</v>
      </c>
      <c r="AB30" s="74" t="s">
        <v>771</v>
      </c>
      <c r="AC30" s="74" t="s">
        <v>772</v>
      </c>
    </row>
    <row r="31" spans="1:29" x14ac:dyDescent="0.25">
      <c r="A31" t="s">
        <v>768</v>
      </c>
      <c r="B31" t="s">
        <v>715</v>
      </c>
      <c r="C31" t="s">
        <v>716</v>
      </c>
      <c r="D31" t="s">
        <v>717</v>
      </c>
      <c r="E31" t="s">
        <v>716</v>
      </c>
      <c r="F31" t="s">
        <v>718</v>
      </c>
      <c r="G31" t="s">
        <v>719</v>
      </c>
      <c r="H31" t="s">
        <v>720</v>
      </c>
      <c r="I31" t="s">
        <v>721</v>
      </c>
      <c r="J31" s="74" t="s">
        <v>722</v>
      </c>
      <c r="K31" t="s">
        <v>723</v>
      </c>
      <c r="L31" t="s">
        <v>724</v>
      </c>
      <c r="M31" s="74" t="s">
        <v>725</v>
      </c>
      <c r="N31" t="s">
        <v>726</v>
      </c>
      <c r="O31" t="s">
        <v>727</v>
      </c>
      <c r="P31" s="74" t="s">
        <v>728</v>
      </c>
      <c r="Q31" t="s">
        <v>729</v>
      </c>
      <c r="R31" t="s">
        <v>730</v>
      </c>
      <c r="S31">
        <v>365</v>
      </c>
      <c r="T31" t="s">
        <v>769</v>
      </c>
      <c r="U31" s="74" t="s">
        <v>770</v>
      </c>
      <c r="V31" t="s">
        <v>741</v>
      </c>
      <c r="W31" t="s">
        <v>742</v>
      </c>
      <c r="X31">
        <v>46</v>
      </c>
      <c r="Y31">
        <v>14.87</v>
      </c>
      <c r="AB31" s="74" t="s">
        <v>771</v>
      </c>
      <c r="AC31" s="74" t="s">
        <v>772</v>
      </c>
    </row>
    <row r="32" spans="1:29" x14ac:dyDescent="0.25">
      <c r="A32" t="s">
        <v>768</v>
      </c>
      <c r="B32" t="s">
        <v>715</v>
      </c>
      <c r="C32" t="s">
        <v>716</v>
      </c>
      <c r="D32" t="s">
        <v>717</v>
      </c>
      <c r="E32" t="s">
        <v>716</v>
      </c>
      <c r="F32" t="s">
        <v>718</v>
      </c>
      <c r="G32" t="s">
        <v>719</v>
      </c>
      <c r="H32" t="s">
        <v>720</v>
      </c>
      <c r="I32" t="s">
        <v>721</v>
      </c>
      <c r="J32" s="74" t="s">
        <v>722</v>
      </c>
      <c r="K32" t="s">
        <v>723</v>
      </c>
      <c r="L32" t="s">
        <v>724</v>
      </c>
      <c r="M32" s="74" t="s">
        <v>725</v>
      </c>
      <c r="N32" t="s">
        <v>726</v>
      </c>
      <c r="O32" t="s">
        <v>727</v>
      </c>
      <c r="P32" s="74" t="s">
        <v>728</v>
      </c>
      <c r="Q32" t="s">
        <v>729</v>
      </c>
      <c r="R32" t="s">
        <v>730</v>
      </c>
      <c r="S32">
        <v>365</v>
      </c>
      <c r="T32" t="s">
        <v>769</v>
      </c>
      <c r="U32" s="74" t="s">
        <v>770</v>
      </c>
      <c r="V32" t="s">
        <v>737</v>
      </c>
      <c r="W32" t="s">
        <v>738</v>
      </c>
      <c r="X32">
        <v>46</v>
      </c>
      <c r="Y32">
        <v>42.54</v>
      </c>
      <c r="AB32" s="74" t="s">
        <v>771</v>
      </c>
      <c r="AC32" s="74" t="s">
        <v>772</v>
      </c>
    </row>
    <row r="33" spans="1:29" x14ac:dyDescent="0.25">
      <c r="A33" t="s">
        <v>768</v>
      </c>
      <c r="B33" t="s">
        <v>715</v>
      </c>
      <c r="C33" t="s">
        <v>716</v>
      </c>
      <c r="D33" t="s">
        <v>717</v>
      </c>
      <c r="E33" t="s">
        <v>716</v>
      </c>
      <c r="F33" t="s">
        <v>718</v>
      </c>
      <c r="G33" t="s">
        <v>719</v>
      </c>
      <c r="H33" t="s">
        <v>720</v>
      </c>
      <c r="I33" t="s">
        <v>721</v>
      </c>
      <c r="J33" s="74" t="s">
        <v>722</v>
      </c>
      <c r="K33" t="s">
        <v>723</v>
      </c>
      <c r="L33" t="s">
        <v>724</v>
      </c>
      <c r="M33" s="74" t="s">
        <v>725</v>
      </c>
      <c r="N33" t="s">
        <v>726</v>
      </c>
      <c r="O33" t="s">
        <v>727</v>
      </c>
      <c r="P33" s="74" t="s">
        <v>728</v>
      </c>
      <c r="Q33" t="s">
        <v>729</v>
      </c>
      <c r="R33" t="s">
        <v>730</v>
      </c>
      <c r="S33">
        <v>365</v>
      </c>
      <c r="T33" t="s">
        <v>769</v>
      </c>
      <c r="U33" s="74" t="s">
        <v>770</v>
      </c>
      <c r="V33" t="s">
        <v>739</v>
      </c>
      <c r="W33" t="s">
        <v>740</v>
      </c>
      <c r="X33">
        <v>46</v>
      </c>
      <c r="Y33">
        <v>285.87</v>
      </c>
      <c r="AB33" s="74" t="s">
        <v>771</v>
      </c>
      <c r="AC33" s="74" t="s">
        <v>772</v>
      </c>
    </row>
    <row r="34" spans="1:29" x14ac:dyDescent="0.25">
      <c r="A34" t="s">
        <v>773</v>
      </c>
      <c r="B34" t="s">
        <v>746</v>
      </c>
      <c r="C34" t="s">
        <v>716</v>
      </c>
      <c r="D34" t="s">
        <v>717</v>
      </c>
      <c r="E34" t="s">
        <v>716</v>
      </c>
      <c r="F34" t="s">
        <v>718</v>
      </c>
      <c r="G34" t="s">
        <v>774</v>
      </c>
      <c r="H34" t="s">
        <v>720</v>
      </c>
      <c r="I34" t="s">
        <v>721</v>
      </c>
      <c r="J34" s="74" t="s">
        <v>775</v>
      </c>
      <c r="K34" t="s">
        <v>776</v>
      </c>
      <c r="L34" t="s">
        <v>777</v>
      </c>
      <c r="M34" s="74" t="s">
        <v>778</v>
      </c>
      <c r="N34" t="s">
        <v>779</v>
      </c>
      <c r="O34" t="s">
        <v>780</v>
      </c>
      <c r="P34" s="74" t="s">
        <v>781</v>
      </c>
      <c r="Q34" t="s">
        <v>782</v>
      </c>
      <c r="R34" t="s">
        <v>783</v>
      </c>
      <c r="S34">
        <v>359</v>
      </c>
      <c r="T34" t="s">
        <v>784</v>
      </c>
      <c r="U34" s="74" t="s">
        <v>785</v>
      </c>
      <c r="V34" t="s">
        <v>733</v>
      </c>
      <c r="W34" t="s">
        <v>734</v>
      </c>
      <c r="X34">
        <v>40</v>
      </c>
      <c r="Y34">
        <v>186.1</v>
      </c>
      <c r="Z34">
        <v>174.1</v>
      </c>
      <c r="AA34">
        <v>87.05</v>
      </c>
      <c r="AB34" s="74" t="s">
        <v>786</v>
      </c>
      <c r="AC34" s="74" t="s">
        <v>787</v>
      </c>
    </row>
    <row r="35" spans="1:29" x14ac:dyDescent="0.25">
      <c r="A35" t="s">
        <v>773</v>
      </c>
      <c r="B35" t="s">
        <v>746</v>
      </c>
      <c r="C35" t="s">
        <v>716</v>
      </c>
      <c r="D35" t="s">
        <v>717</v>
      </c>
      <c r="E35" t="s">
        <v>716</v>
      </c>
      <c r="F35" t="s">
        <v>718</v>
      </c>
      <c r="G35" t="s">
        <v>774</v>
      </c>
      <c r="H35" t="s">
        <v>720</v>
      </c>
      <c r="I35" t="s">
        <v>721</v>
      </c>
      <c r="J35" s="74" t="s">
        <v>775</v>
      </c>
      <c r="K35" t="s">
        <v>776</v>
      </c>
      <c r="L35" t="s">
        <v>777</v>
      </c>
      <c r="M35" s="74" t="s">
        <v>778</v>
      </c>
      <c r="N35" t="s">
        <v>779</v>
      </c>
      <c r="O35" t="s">
        <v>780</v>
      </c>
      <c r="P35" s="74" t="s">
        <v>781</v>
      </c>
      <c r="Q35" t="s">
        <v>782</v>
      </c>
      <c r="R35" t="s">
        <v>783</v>
      </c>
      <c r="S35">
        <v>359</v>
      </c>
      <c r="T35" t="s">
        <v>784</v>
      </c>
      <c r="U35" s="74" t="s">
        <v>785</v>
      </c>
      <c r="V35" t="s">
        <v>788</v>
      </c>
      <c r="W35" t="s">
        <v>789</v>
      </c>
      <c r="X35">
        <v>40</v>
      </c>
      <c r="Y35">
        <v>6.66</v>
      </c>
      <c r="AB35" s="74" t="s">
        <v>786</v>
      </c>
      <c r="AC35" s="74" t="s">
        <v>787</v>
      </c>
    </row>
    <row r="36" spans="1:29" x14ac:dyDescent="0.25">
      <c r="A36" t="s">
        <v>773</v>
      </c>
      <c r="B36" t="s">
        <v>746</v>
      </c>
      <c r="C36" t="s">
        <v>716</v>
      </c>
      <c r="D36" t="s">
        <v>717</v>
      </c>
      <c r="E36" t="s">
        <v>716</v>
      </c>
      <c r="F36" t="s">
        <v>718</v>
      </c>
      <c r="G36" t="s">
        <v>774</v>
      </c>
      <c r="H36" t="s">
        <v>720</v>
      </c>
      <c r="I36" t="s">
        <v>721</v>
      </c>
      <c r="J36" s="74" t="s">
        <v>775</v>
      </c>
      <c r="K36" t="s">
        <v>776</v>
      </c>
      <c r="L36" t="s">
        <v>777</v>
      </c>
      <c r="M36" s="74" t="s">
        <v>778</v>
      </c>
      <c r="N36" t="s">
        <v>779</v>
      </c>
      <c r="O36" t="s">
        <v>780</v>
      </c>
      <c r="P36" s="74" t="s">
        <v>781</v>
      </c>
      <c r="Q36" t="s">
        <v>782</v>
      </c>
      <c r="R36" t="s">
        <v>783</v>
      </c>
      <c r="S36">
        <v>359</v>
      </c>
      <c r="T36" t="s">
        <v>784</v>
      </c>
      <c r="U36" s="74" t="s">
        <v>785</v>
      </c>
      <c r="V36" t="s">
        <v>739</v>
      </c>
      <c r="W36" t="s">
        <v>740</v>
      </c>
      <c r="X36">
        <v>40</v>
      </c>
      <c r="Y36">
        <v>86.85</v>
      </c>
      <c r="Z36">
        <v>86</v>
      </c>
      <c r="AA36">
        <v>43</v>
      </c>
      <c r="AB36" s="74" t="s">
        <v>786</v>
      </c>
      <c r="AC36" s="74" t="s">
        <v>787</v>
      </c>
    </row>
    <row r="37" spans="1:29" x14ac:dyDescent="0.25">
      <c r="A37" t="s">
        <v>773</v>
      </c>
      <c r="B37" t="s">
        <v>746</v>
      </c>
      <c r="C37" t="s">
        <v>716</v>
      </c>
      <c r="D37" t="s">
        <v>717</v>
      </c>
      <c r="E37" t="s">
        <v>716</v>
      </c>
      <c r="F37" t="s">
        <v>718</v>
      </c>
      <c r="G37" t="s">
        <v>774</v>
      </c>
      <c r="H37" t="s">
        <v>720</v>
      </c>
      <c r="I37" t="s">
        <v>721</v>
      </c>
      <c r="J37" s="74" t="s">
        <v>775</v>
      </c>
      <c r="K37" t="s">
        <v>776</v>
      </c>
      <c r="L37" t="s">
        <v>777</v>
      </c>
      <c r="M37" s="74" t="s">
        <v>778</v>
      </c>
      <c r="N37" t="s">
        <v>779</v>
      </c>
      <c r="O37" t="s">
        <v>780</v>
      </c>
      <c r="P37" s="74" t="s">
        <v>781</v>
      </c>
      <c r="Q37" t="s">
        <v>782</v>
      </c>
      <c r="R37" t="s">
        <v>783</v>
      </c>
      <c r="S37">
        <v>359</v>
      </c>
      <c r="T37" t="s">
        <v>784</v>
      </c>
      <c r="U37" s="74" t="s">
        <v>785</v>
      </c>
      <c r="V37" t="s">
        <v>790</v>
      </c>
      <c r="W37" t="s">
        <v>791</v>
      </c>
      <c r="X37">
        <v>40</v>
      </c>
      <c r="Y37">
        <v>33.229999999999997</v>
      </c>
      <c r="AB37" s="74" t="s">
        <v>786</v>
      </c>
      <c r="AC37" s="74" t="s">
        <v>787</v>
      </c>
    </row>
    <row r="38" spans="1:29" x14ac:dyDescent="0.25">
      <c r="A38" t="s">
        <v>773</v>
      </c>
      <c r="B38" t="s">
        <v>746</v>
      </c>
      <c r="C38" t="s">
        <v>716</v>
      </c>
      <c r="D38" t="s">
        <v>717</v>
      </c>
      <c r="E38" t="s">
        <v>716</v>
      </c>
      <c r="F38" t="s">
        <v>718</v>
      </c>
      <c r="G38" t="s">
        <v>774</v>
      </c>
      <c r="H38" t="s">
        <v>720</v>
      </c>
      <c r="I38" t="s">
        <v>721</v>
      </c>
      <c r="J38" s="74" t="s">
        <v>775</v>
      </c>
      <c r="K38" t="s">
        <v>776</v>
      </c>
      <c r="L38" t="s">
        <v>777</v>
      </c>
      <c r="M38" s="74" t="s">
        <v>778</v>
      </c>
      <c r="N38" t="s">
        <v>779</v>
      </c>
      <c r="O38" t="s">
        <v>780</v>
      </c>
      <c r="P38" s="74" t="s">
        <v>781</v>
      </c>
      <c r="Q38" t="s">
        <v>782</v>
      </c>
      <c r="R38" t="s">
        <v>783</v>
      </c>
      <c r="S38">
        <v>359</v>
      </c>
      <c r="T38" t="s">
        <v>784</v>
      </c>
      <c r="U38" s="74" t="s">
        <v>785</v>
      </c>
      <c r="V38" t="s">
        <v>741</v>
      </c>
      <c r="W38" t="s">
        <v>742</v>
      </c>
      <c r="X38">
        <v>40</v>
      </c>
      <c r="Y38">
        <v>8.16</v>
      </c>
      <c r="Z38">
        <v>6</v>
      </c>
      <c r="AA38">
        <v>3</v>
      </c>
      <c r="AB38" s="74" t="s">
        <v>786</v>
      </c>
      <c r="AC38" s="74" t="s">
        <v>787</v>
      </c>
    </row>
    <row r="39" spans="1:29" x14ac:dyDescent="0.25">
      <c r="A39" t="s">
        <v>773</v>
      </c>
      <c r="B39" t="s">
        <v>746</v>
      </c>
      <c r="C39" t="s">
        <v>716</v>
      </c>
      <c r="D39" t="s">
        <v>717</v>
      </c>
      <c r="E39" t="s">
        <v>716</v>
      </c>
      <c r="F39" t="s">
        <v>718</v>
      </c>
      <c r="G39" t="s">
        <v>774</v>
      </c>
      <c r="H39" t="s">
        <v>720</v>
      </c>
      <c r="I39" t="s">
        <v>721</v>
      </c>
      <c r="J39" s="74" t="s">
        <v>775</v>
      </c>
      <c r="K39" t="s">
        <v>776</v>
      </c>
      <c r="L39" t="s">
        <v>777</v>
      </c>
      <c r="M39" s="74" t="s">
        <v>778</v>
      </c>
      <c r="N39" t="s">
        <v>779</v>
      </c>
      <c r="O39" t="s">
        <v>780</v>
      </c>
      <c r="P39" s="74" t="s">
        <v>781</v>
      </c>
      <c r="Q39" t="s">
        <v>782</v>
      </c>
      <c r="R39" t="s">
        <v>783</v>
      </c>
      <c r="S39">
        <v>359</v>
      </c>
      <c r="T39" t="s">
        <v>784</v>
      </c>
      <c r="U39" s="74" t="s">
        <v>785</v>
      </c>
      <c r="V39" t="s">
        <v>792</v>
      </c>
      <c r="W39" t="s">
        <v>793</v>
      </c>
      <c r="X39">
        <v>40</v>
      </c>
      <c r="Y39">
        <v>14.37</v>
      </c>
      <c r="AB39" s="74" t="s">
        <v>786</v>
      </c>
      <c r="AC39" s="74" t="s">
        <v>787</v>
      </c>
    </row>
    <row r="40" spans="1:29" x14ac:dyDescent="0.25">
      <c r="A40" t="s">
        <v>794</v>
      </c>
      <c r="B40" t="s">
        <v>746</v>
      </c>
      <c r="C40" t="s">
        <v>716</v>
      </c>
      <c r="D40" t="s">
        <v>717</v>
      </c>
      <c r="E40" t="s">
        <v>716</v>
      </c>
      <c r="F40" t="s">
        <v>718</v>
      </c>
      <c r="G40" t="s">
        <v>795</v>
      </c>
      <c r="H40" t="s">
        <v>796</v>
      </c>
      <c r="I40" t="s">
        <v>797</v>
      </c>
      <c r="J40" s="74" t="s">
        <v>798</v>
      </c>
      <c r="K40" t="s">
        <v>799</v>
      </c>
      <c r="L40" t="s">
        <v>800</v>
      </c>
      <c r="M40" s="74" t="s">
        <v>801</v>
      </c>
      <c r="N40" t="s">
        <v>802</v>
      </c>
      <c r="O40" t="s">
        <v>803</v>
      </c>
      <c r="S40">
        <v>365</v>
      </c>
      <c r="T40" t="s">
        <v>804</v>
      </c>
      <c r="U40" s="74" t="s">
        <v>805</v>
      </c>
      <c r="V40" t="s">
        <v>806</v>
      </c>
      <c r="W40" t="s">
        <v>807</v>
      </c>
      <c r="X40">
        <v>9.5</v>
      </c>
      <c r="Y40">
        <v>200.13</v>
      </c>
      <c r="Z40">
        <v>200.11685693999999</v>
      </c>
      <c r="AA40">
        <v>200.11685693999999</v>
      </c>
      <c r="AB40" s="74" t="s">
        <v>808</v>
      </c>
      <c r="AC40" s="74" t="s">
        <v>809</v>
      </c>
    </row>
    <row r="41" spans="1:29" x14ac:dyDescent="0.25">
      <c r="A41" t="s">
        <v>810</v>
      </c>
      <c r="B41" t="s">
        <v>746</v>
      </c>
      <c r="C41" t="s">
        <v>716</v>
      </c>
      <c r="D41" t="s">
        <v>717</v>
      </c>
      <c r="E41" t="s">
        <v>716</v>
      </c>
      <c r="F41" t="s">
        <v>718</v>
      </c>
      <c r="G41" t="s">
        <v>811</v>
      </c>
      <c r="H41" t="s">
        <v>812</v>
      </c>
      <c r="I41" t="s">
        <v>813</v>
      </c>
      <c r="J41" s="74" t="s">
        <v>814</v>
      </c>
      <c r="K41" t="s">
        <v>815</v>
      </c>
      <c r="L41" t="s">
        <v>816</v>
      </c>
      <c r="M41" s="74" t="s">
        <v>817</v>
      </c>
      <c r="N41" t="s">
        <v>818</v>
      </c>
      <c r="O41" t="s">
        <v>819</v>
      </c>
      <c r="S41">
        <v>365</v>
      </c>
      <c r="T41" t="s">
        <v>820</v>
      </c>
      <c r="U41" s="74" t="s">
        <v>821</v>
      </c>
      <c r="V41" t="s">
        <v>806</v>
      </c>
      <c r="W41" t="s">
        <v>807</v>
      </c>
      <c r="X41">
        <v>37.4</v>
      </c>
      <c r="Y41">
        <v>342.18</v>
      </c>
      <c r="Z41">
        <v>341.28716622000002</v>
      </c>
      <c r="AA41">
        <v>341.28716622000002</v>
      </c>
      <c r="AB41" s="74" t="s">
        <v>822</v>
      </c>
      <c r="AC41" s="74" t="s">
        <v>823</v>
      </c>
    </row>
    <row r="42" spans="1:29" x14ac:dyDescent="0.25">
      <c r="A42" t="s">
        <v>810</v>
      </c>
      <c r="B42" t="s">
        <v>746</v>
      </c>
      <c r="C42" t="s">
        <v>716</v>
      </c>
      <c r="D42" t="s">
        <v>717</v>
      </c>
      <c r="E42" t="s">
        <v>716</v>
      </c>
      <c r="F42" t="s">
        <v>718</v>
      </c>
      <c r="G42" t="s">
        <v>811</v>
      </c>
      <c r="H42" t="s">
        <v>812</v>
      </c>
      <c r="I42" t="s">
        <v>813</v>
      </c>
      <c r="J42" s="74" t="s">
        <v>814</v>
      </c>
      <c r="K42" t="s">
        <v>815</v>
      </c>
      <c r="L42" t="s">
        <v>816</v>
      </c>
      <c r="M42" s="74" t="s">
        <v>817</v>
      </c>
      <c r="N42" t="s">
        <v>818</v>
      </c>
      <c r="O42" t="s">
        <v>819</v>
      </c>
      <c r="S42">
        <v>365</v>
      </c>
      <c r="T42" t="s">
        <v>820</v>
      </c>
      <c r="U42" s="74" t="s">
        <v>821</v>
      </c>
      <c r="V42" t="s">
        <v>741</v>
      </c>
      <c r="W42" t="s">
        <v>742</v>
      </c>
      <c r="X42">
        <v>37.4</v>
      </c>
      <c r="Y42">
        <v>366.67</v>
      </c>
      <c r="Z42">
        <v>366.20985601199999</v>
      </c>
      <c r="AA42">
        <v>366.20985601199999</v>
      </c>
      <c r="AB42" s="74" t="s">
        <v>822</v>
      </c>
      <c r="AC42" s="74" t="s">
        <v>823</v>
      </c>
    </row>
    <row r="43" spans="1:29" x14ac:dyDescent="0.25">
      <c r="A43" t="s">
        <v>810</v>
      </c>
      <c r="B43" t="s">
        <v>746</v>
      </c>
      <c r="C43" t="s">
        <v>716</v>
      </c>
      <c r="D43" t="s">
        <v>717</v>
      </c>
      <c r="E43" t="s">
        <v>716</v>
      </c>
      <c r="F43" t="s">
        <v>718</v>
      </c>
      <c r="G43" t="s">
        <v>811</v>
      </c>
      <c r="H43" t="s">
        <v>812</v>
      </c>
      <c r="I43" t="s">
        <v>813</v>
      </c>
      <c r="J43" s="74" t="s">
        <v>814</v>
      </c>
      <c r="K43" t="s">
        <v>815</v>
      </c>
      <c r="L43" t="s">
        <v>816</v>
      </c>
      <c r="M43" s="74" t="s">
        <v>817</v>
      </c>
      <c r="N43" t="s">
        <v>818</v>
      </c>
      <c r="O43" t="s">
        <v>819</v>
      </c>
      <c r="S43">
        <v>365</v>
      </c>
      <c r="T43" t="s">
        <v>820</v>
      </c>
      <c r="U43" s="74" t="s">
        <v>821</v>
      </c>
      <c r="V43" t="s">
        <v>824</v>
      </c>
      <c r="W43" t="s">
        <v>825</v>
      </c>
      <c r="X43">
        <v>37.4</v>
      </c>
      <c r="Y43">
        <v>240.18</v>
      </c>
      <c r="Z43">
        <v>219.07252128299999</v>
      </c>
      <c r="AA43">
        <v>203.75722128300001</v>
      </c>
      <c r="AB43" s="74" t="s">
        <v>822</v>
      </c>
      <c r="AC43" s="74" t="s">
        <v>823</v>
      </c>
    </row>
    <row r="44" spans="1:29" x14ac:dyDescent="0.25">
      <c r="A44" t="s">
        <v>826</v>
      </c>
      <c r="B44" t="s">
        <v>746</v>
      </c>
      <c r="C44" t="s">
        <v>716</v>
      </c>
      <c r="D44" t="s">
        <v>717</v>
      </c>
      <c r="E44" t="s">
        <v>716</v>
      </c>
      <c r="F44" t="s">
        <v>718</v>
      </c>
      <c r="G44" t="s">
        <v>827</v>
      </c>
      <c r="H44" t="s">
        <v>828</v>
      </c>
      <c r="I44" t="s">
        <v>829</v>
      </c>
      <c r="J44" s="74" t="s">
        <v>830</v>
      </c>
      <c r="K44" t="s">
        <v>831</v>
      </c>
      <c r="L44" t="s">
        <v>832</v>
      </c>
      <c r="M44" s="74" t="s">
        <v>801</v>
      </c>
      <c r="N44" t="s">
        <v>802</v>
      </c>
      <c r="O44" t="s">
        <v>803</v>
      </c>
      <c r="P44" s="74" t="s">
        <v>833</v>
      </c>
      <c r="Q44" t="s">
        <v>834</v>
      </c>
      <c r="R44" t="s">
        <v>835</v>
      </c>
      <c r="S44">
        <v>90</v>
      </c>
      <c r="T44" t="s">
        <v>836</v>
      </c>
      <c r="U44" s="74" t="s">
        <v>837</v>
      </c>
      <c r="V44" t="s">
        <v>838</v>
      </c>
      <c r="W44" t="s">
        <v>839</v>
      </c>
      <c r="X44">
        <v>40</v>
      </c>
      <c r="Y44">
        <v>17.670000000000002</v>
      </c>
      <c r="Z44">
        <v>17.64</v>
      </c>
      <c r="AA44">
        <v>8.82</v>
      </c>
      <c r="AB44" s="74" t="s">
        <v>840</v>
      </c>
      <c r="AC44" s="74" t="s">
        <v>841</v>
      </c>
    </row>
    <row r="45" spans="1:29" x14ac:dyDescent="0.25">
      <c r="A45" t="s">
        <v>826</v>
      </c>
      <c r="B45" t="s">
        <v>746</v>
      </c>
      <c r="C45" t="s">
        <v>716</v>
      </c>
      <c r="D45" t="s">
        <v>717</v>
      </c>
      <c r="E45" t="s">
        <v>716</v>
      </c>
      <c r="F45" t="s">
        <v>718</v>
      </c>
      <c r="G45" t="s">
        <v>827</v>
      </c>
      <c r="H45" t="s">
        <v>828</v>
      </c>
      <c r="I45" t="s">
        <v>829</v>
      </c>
      <c r="J45" s="74" t="s">
        <v>830</v>
      </c>
      <c r="K45" t="s">
        <v>831</v>
      </c>
      <c r="L45" t="s">
        <v>832</v>
      </c>
      <c r="M45" s="74" t="s">
        <v>801</v>
      </c>
      <c r="N45" t="s">
        <v>802</v>
      </c>
      <c r="O45" t="s">
        <v>803</v>
      </c>
      <c r="P45" s="74" t="s">
        <v>833</v>
      </c>
      <c r="Q45" t="s">
        <v>834</v>
      </c>
      <c r="R45" t="s">
        <v>835</v>
      </c>
      <c r="S45">
        <v>90</v>
      </c>
      <c r="T45" t="s">
        <v>836</v>
      </c>
      <c r="U45" s="74" t="s">
        <v>837</v>
      </c>
      <c r="V45" t="s">
        <v>842</v>
      </c>
      <c r="W45" t="s">
        <v>843</v>
      </c>
      <c r="X45">
        <v>40</v>
      </c>
      <c r="Y45">
        <v>10.7</v>
      </c>
      <c r="Z45">
        <v>10.587999999999999</v>
      </c>
      <c r="AA45">
        <v>5.2939999999999996</v>
      </c>
      <c r="AB45" s="74" t="s">
        <v>840</v>
      </c>
      <c r="AC45" s="74" t="s">
        <v>841</v>
      </c>
    </row>
    <row r="46" spans="1:29" x14ac:dyDescent="0.25">
      <c r="A46" t="s">
        <v>826</v>
      </c>
      <c r="B46" t="s">
        <v>746</v>
      </c>
      <c r="C46" t="s">
        <v>716</v>
      </c>
      <c r="D46" t="s">
        <v>717</v>
      </c>
      <c r="E46" t="s">
        <v>716</v>
      </c>
      <c r="F46" t="s">
        <v>718</v>
      </c>
      <c r="G46" t="s">
        <v>827</v>
      </c>
      <c r="H46" t="s">
        <v>828</v>
      </c>
      <c r="I46" t="s">
        <v>829</v>
      </c>
      <c r="J46" s="74" t="s">
        <v>830</v>
      </c>
      <c r="K46" t="s">
        <v>831</v>
      </c>
      <c r="L46" t="s">
        <v>832</v>
      </c>
      <c r="M46" s="74" t="s">
        <v>801</v>
      </c>
      <c r="N46" t="s">
        <v>802</v>
      </c>
      <c r="O46" t="s">
        <v>803</v>
      </c>
      <c r="P46" s="74" t="s">
        <v>833</v>
      </c>
      <c r="Q46" t="s">
        <v>834</v>
      </c>
      <c r="R46" t="s">
        <v>835</v>
      </c>
      <c r="S46">
        <v>90</v>
      </c>
      <c r="T46" t="s">
        <v>836</v>
      </c>
      <c r="U46" s="74" t="s">
        <v>837</v>
      </c>
      <c r="V46" t="s">
        <v>844</v>
      </c>
      <c r="W46" t="s">
        <v>845</v>
      </c>
      <c r="X46">
        <v>40</v>
      </c>
      <c r="Y46">
        <v>8</v>
      </c>
      <c r="Z46">
        <v>7.9</v>
      </c>
      <c r="AA46">
        <v>3.95</v>
      </c>
      <c r="AB46" s="74" t="s">
        <v>840</v>
      </c>
      <c r="AC46" s="74" t="s">
        <v>841</v>
      </c>
    </row>
    <row r="47" spans="1:29" x14ac:dyDescent="0.25">
      <c r="A47" t="s">
        <v>826</v>
      </c>
      <c r="B47" t="s">
        <v>746</v>
      </c>
      <c r="C47" t="s">
        <v>716</v>
      </c>
      <c r="D47" t="s">
        <v>717</v>
      </c>
      <c r="E47" t="s">
        <v>716</v>
      </c>
      <c r="F47" t="s">
        <v>718</v>
      </c>
      <c r="G47" t="s">
        <v>827</v>
      </c>
      <c r="H47" t="s">
        <v>828</v>
      </c>
      <c r="I47" t="s">
        <v>829</v>
      </c>
      <c r="J47" s="74" t="s">
        <v>830</v>
      </c>
      <c r="K47" t="s">
        <v>831</v>
      </c>
      <c r="L47" t="s">
        <v>832</v>
      </c>
      <c r="M47" s="74" t="s">
        <v>801</v>
      </c>
      <c r="N47" t="s">
        <v>802</v>
      </c>
      <c r="O47" t="s">
        <v>803</v>
      </c>
      <c r="P47" s="74" t="s">
        <v>833</v>
      </c>
      <c r="Q47" t="s">
        <v>834</v>
      </c>
      <c r="R47" t="s">
        <v>835</v>
      </c>
      <c r="S47">
        <v>90</v>
      </c>
      <c r="T47" t="s">
        <v>836</v>
      </c>
      <c r="U47" s="74" t="s">
        <v>837</v>
      </c>
      <c r="V47" t="s">
        <v>824</v>
      </c>
      <c r="W47" t="s">
        <v>825</v>
      </c>
      <c r="X47">
        <v>40</v>
      </c>
      <c r="Y47">
        <v>192.14</v>
      </c>
      <c r="Z47">
        <v>190.7812825</v>
      </c>
      <c r="AA47">
        <v>102.8470325</v>
      </c>
      <c r="AB47" s="74" t="s">
        <v>840</v>
      </c>
      <c r="AC47" s="74" t="s">
        <v>841</v>
      </c>
    </row>
    <row r="48" spans="1:29" x14ac:dyDescent="0.25">
      <c r="A48" t="s">
        <v>826</v>
      </c>
      <c r="B48" t="s">
        <v>746</v>
      </c>
      <c r="C48" t="s">
        <v>716</v>
      </c>
      <c r="D48" t="s">
        <v>717</v>
      </c>
      <c r="E48" t="s">
        <v>716</v>
      </c>
      <c r="F48" t="s">
        <v>718</v>
      </c>
      <c r="G48" t="s">
        <v>827</v>
      </c>
      <c r="H48" t="s">
        <v>828</v>
      </c>
      <c r="I48" t="s">
        <v>829</v>
      </c>
      <c r="J48" s="74" t="s">
        <v>830</v>
      </c>
      <c r="K48" t="s">
        <v>831</v>
      </c>
      <c r="L48" t="s">
        <v>832</v>
      </c>
      <c r="M48" s="74" t="s">
        <v>801</v>
      </c>
      <c r="N48" t="s">
        <v>802</v>
      </c>
      <c r="O48" t="s">
        <v>803</v>
      </c>
      <c r="P48" s="74" t="s">
        <v>833</v>
      </c>
      <c r="Q48" t="s">
        <v>834</v>
      </c>
      <c r="R48" t="s">
        <v>835</v>
      </c>
      <c r="S48">
        <v>90</v>
      </c>
      <c r="T48" t="s">
        <v>836</v>
      </c>
      <c r="U48" s="74" t="s">
        <v>837</v>
      </c>
      <c r="V48" t="s">
        <v>846</v>
      </c>
      <c r="W48" t="s">
        <v>847</v>
      </c>
      <c r="X48">
        <v>40</v>
      </c>
      <c r="Y48">
        <v>21.56</v>
      </c>
      <c r="Z48">
        <v>20.36</v>
      </c>
      <c r="AA48">
        <v>10.18</v>
      </c>
      <c r="AB48" s="74" t="s">
        <v>840</v>
      </c>
      <c r="AC48" s="74" t="s">
        <v>841</v>
      </c>
    </row>
    <row r="49" spans="1:29" x14ac:dyDescent="0.25">
      <c r="A49" t="s">
        <v>848</v>
      </c>
      <c r="B49" t="s">
        <v>746</v>
      </c>
      <c r="C49" t="s">
        <v>716</v>
      </c>
      <c r="D49" t="s">
        <v>717</v>
      </c>
      <c r="E49" t="s">
        <v>716</v>
      </c>
      <c r="F49" t="s">
        <v>718</v>
      </c>
      <c r="G49" t="s">
        <v>849</v>
      </c>
      <c r="H49" t="s">
        <v>828</v>
      </c>
      <c r="I49" t="s">
        <v>829</v>
      </c>
      <c r="J49" s="74" t="s">
        <v>850</v>
      </c>
      <c r="K49" t="s">
        <v>851</v>
      </c>
      <c r="L49" t="s">
        <v>852</v>
      </c>
      <c r="M49" s="74" t="s">
        <v>801</v>
      </c>
      <c r="N49" t="s">
        <v>802</v>
      </c>
      <c r="O49" t="s">
        <v>803</v>
      </c>
      <c r="P49" s="74" t="s">
        <v>833</v>
      </c>
      <c r="Q49" t="s">
        <v>834</v>
      </c>
      <c r="R49" t="s">
        <v>835</v>
      </c>
      <c r="S49">
        <v>90</v>
      </c>
      <c r="T49" t="s">
        <v>853</v>
      </c>
      <c r="U49" s="74" t="s">
        <v>854</v>
      </c>
      <c r="V49" t="s">
        <v>756</v>
      </c>
      <c r="W49" t="s">
        <v>757</v>
      </c>
      <c r="X49">
        <v>12</v>
      </c>
      <c r="Y49">
        <v>19.03</v>
      </c>
      <c r="Z49">
        <v>18.9704576</v>
      </c>
      <c r="AA49">
        <v>12.840457600000001</v>
      </c>
      <c r="AB49" s="74" t="s">
        <v>855</v>
      </c>
      <c r="AC49" s="74" t="s">
        <v>856</v>
      </c>
    </row>
    <row r="50" spans="1:29" x14ac:dyDescent="0.25">
      <c r="A50" t="s">
        <v>848</v>
      </c>
      <c r="B50" t="s">
        <v>746</v>
      </c>
      <c r="C50" t="s">
        <v>716</v>
      </c>
      <c r="D50" t="s">
        <v>717</v>
      </c>
      <c r="E50" t="s">
        <v>716</v>
      </c>
      <c r="F50" t="s">
        <v>718</v>
      </c>
      <c r="G50" t="s">
        <v>849</v>
      </c>
      <c r="H50" t="s">
        <v>828</v>
      </c>
      <c r="I50" t="s">
        <v>829</v>
      </c>
      <c r="J50" s="74" t="s">
        <v>850</v>
      </c>
      <c r="K50" t="s">
        <v>851</v>
      </c>
      <c r="L50" t="s">
        <v>852</v>
      </c>
      <c r="M50" s="74" t="s">
        <v>801</v>
      </c>
      <c r="N50" t="s">
        <v>802</v>
      </c>
      <c r="O50" t="s">
        <v>803</v>
      </c>
      <c r="P50" s="74" t="s">
        <v>833</v>
      </c>
      <c r="Q50" t="s">
        <v>834</v>
      </c>
      <c r="R50" t="s">
        <v>835</v>
      </c>
      <c r="S50">
        <v>90</v>
      </c>
      <c r="T50" t="s">
        <v>853</v>
      </c>
      <c r="U50" s="74" t="s">
        <v>854</v>
      </c>
      <c r="V50" t="s">
        <v>846</v>
      </c>
      <c r="W50" t="s">
        <v>847</v>
      </c>
      <c r="X50">
        <v>12</v>
      </c>
      <c r="Y50">
        <v>52.32</v>
      </c>
      <c r="Z50">
        <v>52.201475199999997</v>
      </c>
      <c r="AA50">
        <v>39.251475200000002</v>
      </c>
      <c r="AB50" s="74" t="s">
        <v>855</v>
      </c>
      <c r="AC50" s="74" t="s">
        <v>856</v>
      </c>
    </row>
    <row r="51" spans="1:29" x14ac:dyDescent="0.25">
      <c r="A51" t="s">
        <v>848</v>
      </c>
      <c r="B51" t="s">
        <v>746</v>
      </c>
      <c r="C51" t="s">
        <v>716</v>
      </c>
      <c r="D51" t="s">
        <v>717</v>
      </c>
      <c r="E51" t="s">
        <v>716</v>
      </c>
      <c r="F51" t="s">
        <v>718</v>
      </c>
      <c r="G51" t="s">
        <v>849</v>
      </c>
      <c r="H51" t="s">
        <v>828</v>
      </c>
      <c r="I51" t="s">
        <v>829</v>
      </c>
      <c r="J51" s="74" t="s">
        <v>850</v>
      </c>
      <c r="K51" t="s">
        <v>851</v>
      </c>
      <c r="L51" t="s">
        <v>852</v>
      </c>
      <c r="M51" s="74" t="s">
        <v>801</v>
      </c>
      <c r="N51" t="s">
        <v>802</v>
      </c>
      <c r="O51" t="s">
        <v>803</v>
      </c>
      <c r="P51" s="74" t="s">
        <v>833</v>
      </c>
      <c r="Q51" t="s">
        <v>834</v>
      </c>
      <c r="R51" t="s">
        <v>835</v>
      </c>
      <c r="S51">
        <v>90</v>
      </c>
      <c r="T51" t="s">
        <v>853</v>
      </c>
      <c r="U51" s="74" t="s">
        <v>854</v>
      </c>
      <c r="V51" t="s">
        <v>741</v>
      </c>
      <c r="W51" t="s">
        <v>742</v>
      </c>
      <c r="X51">
        <v>12</v>
      </c>
      <c r="Y51">
        <v>4.82</v>
      </c>
      <c r="Z51">
        <v>4.753984</v>
      </c>
      <c r="AA51">
        <v>2.753984</v>
      </c>
      <c r="AB51" s="74" t="s">
        <v>855</v>
      </c>
      <c r="AC51" s="74" t="s">
        <v>856</v>
      </c>
    </row>
    <row r="52" spans="1:29" x14ac:dyDescent="0.25">
      <c r="A52" t="s">
        <v>848</v>
      </c>
      <c r="B52" t="s">
        <v>746</v>
      </c>
      <c r="C52" t="s">
        <v>716</v>
      </c>
      <c r="D52" t="s">
        <v>717</v>
      </c>
      <c r="E52" t="s">
        <v>716</v>
      </c>
      <c r="F52" t="s">
        <v>718</v>
      </c>
      <c r="G52" t="s">
        <v>849</v>
      </c>
      <c r="H52" t="s">
        <v>828</v>
      </c>
      <c r="I52" t="s">
        <v>829</v>
      </c>
      <c r="J52" s="74" t="s">
        <v>850</v>
      </c>
      <c r="K52" t="s">
        <v>851</v>
      </c>
      <c r="L52" t="s">
        <v>852</v>
      </c>
      <c r="M52" s="74" t="s">
        <v>801</v>
      </c>
      <c r="N52" t="s">
        <v>802</v>
      </c>
      <c r="O52" t="s">
        <v>803</v>
      </c>
      <c r="P52" s="74" t="s">
        <v>833</v>
      </c>
      <c r="Q52" t="s">
        <v>834</v>
      </c>
      <c r="R52" t="s">
        <v>835</v>
      </c>
      <c r="S52">
        <v>90</v>
      </c>
      <c r="T52" t="s">
        <v>853</v>
      </c>
      <c r="U52" s="74" t="s">
        <v>854</v>
      </c>
      <c r="V52" t="s">
        <v>857</v>
      </c>
      <c r="W52" t="s">
        <v>858</v>
      </c>
      <c r="X52">
        <v>12</v>
      </c>
      <c r="Y52">
        <v>15.42</v>
      </c>
      <c r="Z52">
        <v>15.192777599999999</v>
      </c>
      <c r="AA52">
        <v>15.192777599999999</v>
      </c>
      <c r="AB52" s="74" t="s">
        <v>855</v>
      </c>
      <c r="AC52" s="74" t="s">
        <v>856</v>
      </c>
    </row>
    <row r="53" spans="1:29" x14ac:dyDescent="0.25">
      <c r="A53" t="s">
        <v>848</v>
      </c>
      <c r="B53" t="s">
        <v>746</v>
      </c>
      <c r="C53" t="s">
        <v>716</v>
      </c>
      <c r="D53" t="s">
        <v>717</v>
      </c>
      <c r="E53" t="s">
        <v>716</v>
      </c>
      <c r="F53" t="s">
        <v>718</v>
      </c>
      <c r="G53" t="s">
        <v>849</v>
      </c>
      <c r="H53" t="s">
        <v>828</v>
      </c>
      <c r="I53" t="s">
        <v>829</v>
      </c>
      <c r="J53" s="74" t="s">
        <v>850</v>
      </c>
      <c r="K53" t="s">
        <v>851</v>
      </c>
      <c r="L53" t="s">
        <v>852</v>
      </c>
      <c r="M53" s="74" t="s">
        <v>801</v>
      </c>
      <c r="N53" t="s">
        <v>802</v>
      </c>
      <c r="O53" t="s">
        <v>803</v>
      </c>
      <c r="P53" s="74" t="s">
        <v>833</v>
      </c>
      <c r="Q53" t="s">
        <v>834</v>
      </c>
      <c r="R53" t="s">
        <v>835</v>
      </c>
      <c r="S53">
        <v>90</v>
      </c>
      <c r="T53" t="s">
        <v>853</v>
      </c>
      <c r="U53" s="74" t="s">
        <v>854</v>
      </c>
      <c r="V53" t="s">
        <v>824</v>
      </c>
      <c r="W53" t="s">
        <v>825</v>
      </c>
      <c r="X53">
        <v>12</v>
      </c>
      <c r="Y53">
        <v>164.1</v>
      </c>
      <c r="Z53">
        <v>164.03556</v>
      </c>
      <c r="AA53">
        <v>121.83756</v>
      </c>
      <c r="AB53" s="74" t="s">
        <v>855</v>
      </c>
      <c r="AC53" s="74" t="s">
        <v>856</v>
      </c>
    </row>
    <row r="54" spans="1:29" x14ac:dyDescent="0.25">
      <c r="A54" t="s">
        <v>848</v>
      </c>
      <c r="B54" t="s">
        <v>746</v>
      </c>
      <c r="C54" t="s">
        <v>716</v>
      </c>
      <c r="D54" t="s">
        <v>717</v>
      </c>
      <c r="E54" t="s">
        <v>716</v>
      </c>
      <c r="F54" t="s">
        <v>718</v>
      </c>
      <c r="G54" t="s">
        <v>849</v>
      </c>
      <c r="H54" t="s">
        <v>828</v>
      </c>
      <c r="I54" t="s">
        <v>829</v>
      </c>
      <c r="J54" s="74" t="s">
        <v>850</v>
      </c>
      <c r="K54" t="s">
        <v>851</v>
      </c>
      <c r="L54" t="s">
        <v>852</v>
      </c>
      <c r="M54" s="74" t="s">
        <v>801</v>
      </c>
      <c r="N54" t="s">
        <v>802</v>
      </c>
      <c r="O54" t="s">
        <v>803</v>
      </c>
      <c r="P54" s="74" t="s">
        <v>833</v>
      </c>
      <c r="Q54" t="s">
        <v>834</v>
      </c>
      <c r="R54" t="s">
        <v>835</v>
      </c>
      <c r="S54">
        <v>90</v>
      </c>
      <c r="T54" t="s">
        <v>853</v>
      </c>
      <c r="U54" s="74" t="s">
        <v>854</v>
      </c>
      <c r="V54" t="s">
        <v>859</v>
      </c>
      <c r="W54" t="s">
        <v>860</v>
      </c>
      <c r="X54">
        <v>12</v>
      </c>
      <c r="Y54">
        <v>39.1</v>
      </c>
      <c r="Z54">
        <v>38.986800000000002</v>
      </c>
      <c r="AA54">
        <v>35.986800000000002</v>
      </c>
      <c r="AB54" s="74" t="s">
        <v>855</v>
      </c>
      <c r="AC54" s="74" t="s">
        <v>856</v>
      </c>
    </row>
    <row r="55" spans="1:29" x14ac:dyDescent="0.25">
      <c r="A55" t="s">
        <v>861</v>
      </c>
      <c r="B55" t="s">
        <v>746</v>
      </c>
      <c r="C55" t="s">
        <v>716</v>
      </c>
      <c r="D55" t="s">
        <v>717</v>
      </c>
      <c r="E55" t="s">
        <v>716</v>
      </c>
      <c r="F55" t="s">
        <v>718</v>
      </c>
      <c r="G55" t="s">
        <v>719</v>
      </c>
      <c r="H55" t="s">
        <v>720</v>
      </c>
      <c r="I55" t="s">
        <v>721</v>
      </c>
      <c r="J55" s="74" t="s">
        <v>722</v>
      </c>
      <c r="K55" t="s">
        <v>723</v>
      </c>
      <c r="L55" t="s">
        <v>724</v>
      </c>
      <c r="M55" s="74" t="s">
        <v>747</v>
      </c>
      <c r="N55" t="s">
        <v>748</v>
      </c>
      <c r="O55" t="s">
        <v>749</v>
      </c>
      <c r="P55" s="74" t="s">
        <v>728</v>
      </c>
      <c r="Q55" t="s">
        <v>729</v>
      </c>
      <c r="R55" t="s">
        <v>730</v>
      </c>
      <c r="S55">
        <v>365</v>
      </c>
      <c r="T55" t="s">
        <v>862</v>
      </c>
      <c r="U55" s="74" t="s">
        <v>863</v>
      </c>
      <c r="V55" t="s">
        <v>743</v>
      </c>
      <c r="W55" t="s">
        <v>744</v>
      </c>
      <c r="X55">
        <v>30</v>
      </c>
      <c r="Y55">
        <v>70.08</v>
      </c>
      <c r="Z55">
        <v>64.821700944</v>
      </c>
      <c r="AA55">
        <v>64.821700944</v>
      </c>
      <c r="AB55" s="74" t="s">
        <v>751</v>
      </c>
      <c r="AC55" s="74" t="s">
        <v>864</v>
      </c>
    </row>
    <row r="56" spans="1:29" x14ac:dyDescent="0.25">
      <c r="A56" t="s">
        <v>861</v>
      </c>
      <c r="B56" t="s">
        <v>746</v>
      </c>
      <c r="C56" t="s">
        <v>716</v>
      </c>
      <c r="D56" t="s">
        <v>717</v>
      </c>
      <c r="E56" t="s">
        <v>716</v>
      </c>
      <c r="F56" t="s">
        <v>718</v>
      </c>
      <c r="G56" t="s">
        <v>719</v>
      </c>
      <c r="H56" t="s">
        <v>720</v>
      </c>
      <c r="I56" t="s">
        <v>721</v>
      </c>
      <c r="J56" s="74" t="s">
        <v>722</v>
      </c>
      <c r="K56" t="s">
        <v>723</v>
      </c>
      <c r="L56" t="s">
        <v>724</v>
      </c>
      <c r="M56" s="74" t="s">
        <v>747</v>
      </c>
      <c r="N56" t="s">
        <v>748</v>
      </c>
      <c r="O56" t="s">
        <v>749</v>
      </c>
      <c r="P56" s="74" t="s">
        <v>728</v>
      </c>
      <c r="Q56" t="s">
        <v>729</v>
      </c>
      <c r="R56" t="s">
        <v>730</v>
      </c>
      <c r="S56">
        <v>365</v>
      </c>
      <c r="T56" t="s">
        <v>862</v>
      </c>
      <c r="U56" s="74" t="s">
        <v>863</v>
      </c>
      <c r="V56" t="s">
        <v>733</v>
      </c>
      <c r="W56" t="s">
        <v>734</v>
      </c>
      <c r="X56">
        <v>30</v>
      </c>
      <c r="Y56">
        <v>596.54</v>
      </c>
      <c r="Z56">
        <v>540.65091880800003</v>
      </c>
      <c r="AA56">
        <v>540.65091880800003</v>
      </c>
      <c r="AB56" s="74" t="s">
        <v>751</v>
      </c>
      <c r="AC56" s="74" t="s">
        <v>864</v>
      </c>
    </row>
    <row r="57" spans="1:29" x14ac:dyDescent="0.25">
      <c r="A57" t="s">
        <v>861</v>
      </c>
      <c r="B57" t="s">
        <v>746</v>
      </c>
      <c r="C57" t="s">
        <v>716</v>
      </c>
      <c r="D57" t="s">
        <v>717</v>
      </c>
      <c r="E57" t="s">
        <v>716</v>
      </c>
      <c r="F57" t="s">
        <v>718</v>
      </c>
      <c r="G57" t="s">
        <v>719</v>
      </c>
      <c r="H57" t="s">
        <v>720</v>
      </c>
      <c r="I57" t="s">
        <v>721</v>
      </c>
      <c r="J57" s="74" t="s">
        <v>722</v>
      </c>
      <c r="K57" t="s">
        <v>723</v>
      </c>
      <c r="L57" t="s">
        <v>724</v>
      </c>
      <c r="M57" s="74" t="s">
        <v>747</v>
      </c>
      <c r="N57" t="s">
        <v>748</v>
      </c>
      <c r="O57" t="s">
        <v>749</v>
      </c>
      <c r="P57" s="74" t="s">
        <v>728</v>
      </c>
      <c r="Q57" t="s">
        <v>729</v>
      </c>
      <c r="R57" t="s">
        <v>730</v>
      </c>
      <c r="S57">
        <v>365</v>
      </c>
      <c r="T57" t="s">
        <v>862</v>
      </c>
      <c r="U57" s="74" t="s">
        <v>863</v>
      </c>
      <c r="V57" t="s">
        <v>737</v>
      </c>
      <c r="W57" t="s">
        <v>738</v>
      </c>
      <c r="X57">
        <v>30</v>
      </c>
      <c r="Y57">
        <v>34.1</v>
      </c>
      <c r="Z57">
        <v>33.365095764000003</v>
      </c>
      <c r="AA57">
        <v>33.365095764000003</v>
      </c>
      <c r="AB57" s="74" t="s">
        <v>751</v>
      </c>
      <c r="AC57" s="74" t="s">
        <v>864</v>
      </c>
    </row>
    <row r="58" spans="1:29" x14ac:dyDescent="0.25">
      <c r="A58" t="s">
        <v>861</v>
      </c>
      <c r="B58" t="s">
        <v>746</v>
      </c>
      <c r="C58" t="s">
        <v>716</v>
      </c>
      <c r="D58" t="s">
        <v>717</v>
      </c>
      <c r="E58" t="s">
        <v>716</v>
      </c>
      <c r="F58" t="s">
        <v>718</v>
      </c>
      <c r="G58" t="s">
        <v>719</v>
      </c>
      <c r="H58" t="s">
        <v>720</v>
      </c>
      <c r="I58" t="s">
        <v>721</v>
      </c>
      <c r="J58" s="74" t="s">
        <v>722</v>
      </c>
      <c r="K58" t="s">
        <v>723</v>
      </c>
      <c r="L58" t="s">
        <v>724</v>
      </c>
      <c r="M58" s="74" t="s">
        <v>747</v>
      </c>
      <c r="N58" t="s">
        <v>748</v>
      </c>
      <c r="O58" t="s">
        <v>749</v>
      </c>
      <c r="P58" s="74" t="s">
        <v>728</v>
      </c>
      <c r="Q58" t="s">
        <v>729</v>
      </c>
      <c r="R58" t="s">
        <v>730</v>
      </c>
      <c r="S58">
        <v>365</v>
      </c>
      <c r="T58" t="s">
        <v>862</v>
      </c>
      <c r="U58" s="74" t="s">
        <v>863</v>
      </c>
      <c r="V58" t="s">
        <v>756</v>
      </c>
      <c r="W58" t="s">
        <v>757</v>
      </c>
      <c r="X58">
        <v>30</v>
      </c>
      <c r="Y58">
        <v>4.75</v>
      </c>
      <c r="Z58">
        <v>4.5741696000000003</v>
      </c>
      <c r="AA58">
        <v>4.5741696000000003</v>
      </c>
      <c r="AB58" s="74" t="s">
        <v>751</v>
      </c>
      <c r="AC58" s="74" t="s">
        <v>864</v>
      </c>
    </row>
    <row r="59" spans="1:29" x14ac:dyDescent="0.25">
      <c r="A59" t="s">
        <v>861</v>
      </c>
      <c r="B59" t="s">
        <v>746</v>
      </c>
      <c r="C59" t="s">
        <v>716</v>
      </c>
      <c r="D59" t="s">
        <v>717</v>
      </c>
      <c r="E59" t="s">
        <v>716</v>
      </c>
      <c r="F59" t="s">
        <v>718</v>
      </c>
      <c r="G59" t="s">
        <v>719</v>
      </c>
      <c r="H59" t="s">
        <v>720</v>
      </c>
      <c r="I59" t="s">
        <v>721</v>
      </c>
      <c r="J59" s="74" t="s">
        <v>722</v>
      </c>
      <c r="K59" t="s">
        <v>723</v>
      </c>
      <c r="L59" t="s">
        <v>724</v>
      </c>
      <c r="M59" s="74" t="s">
        <v>747</v>
      </c>
      <c r="N59" t="s">
        <v>748</v>
      </c>
      <c r="O59" t="s">
        <v>749</v>
      </c>
      <c r="P59" s="74" t="s">
        <v>728</v>
      </c>
      <c r="Q59" t="s">
        <v>729</v>
      </c>
      <c r="R59" t="s">
        <v>730</v>
      </c>
      <c r="S59">
        <v>365</v>
      </c>
      <c r="T59" t="s">
        <v>862</v>
      </c>
      <c r="U59" s="74" t="s">
        <v>863</v>
      </c>
      <c r="V59" t="s">
        <v>741</v>
      </c>
      <c r="W59" t="s">
        <v>742</v>
      </c>
      <c r="X59">
        <v>30</v>
      </c>
      <c r="Y59">
        <v>6.42</v>
      </c>
      <c r="Z59">
        <v>5.6619643079999999</v>
      </c>
      <c r="AA59">
        <v>5.6619643079999999</v>
      </c>
      <c r="AB59" s="74" t="s">
        <v>751</v>
      </c>
      <c r="AC59" s="74" t="s">
        <v>864</v>
      </c>
    </row>
    <row r="60" spans="1:29" x14ac:dyDescent="0.25">
      <c r="A60" t="s">
        <v>861</v>
      </c>
      <c r="B60" t="s">
        <v>746</v>
      </c>
      <c r="C60" t="s">
        <v>716</v>
      </c>
      <c r="D60" t="s">
        <v>717</v>
      </c>
      <c r="E60" t="s">
        <v>716</v>
      </c>
      <c r="F60" t="s">
        <v>718</v>
      </c>
      <c r="G60" t="s">
        <v>719</v>
      </c>
      <c r="H60" t="s">
        <v>720</v>
      </c>
      <c r="I60" t="s">
        <v>721</v>
      </c>
      <c r="J60" s="74" t="s">
        <v>722</v>
      </c>
      <c r="K60" t="s">
        <v>723</v>
      </c>
      <c r="L60" t="s">
        <v>724</v>
      </c>
      <c r="M60" s="74" t="s">
        <v>747</v>
      </c>
      <c r="N60" t="s">
        <v>748</v>
      </c>
      <c r="O60" t="s">
        <v>749</v>
      </c>
      <c r="P60" s="74" t="s">
        <v>728</v>
      </c>
      <c r="Q60" t="s">
        <v>729</v>
      </c>
      <c r="R60" t="s">
        <v>730</v>
      </c>
      <c r="S60">
        <v>365</v>
      </c>
      <c r="T60" t="s">
        <v>862</v>
      </c>
      <c r="U60" s="74" t="s">
        <v>863</v>
      </c>
      <c r="V60" t="s">
        <v>739</v>
      </c>
      <c r="W60" t="s">
        <v>740</v>
      </c>
      <c r="X60">
        <v>30</v>
      </c>
      <c r="Y60">
        <v>16.920000000000002</v>
      </c>
      <c r="Z60">
        <v>6.2952009120000003</v>
      </c>
      <c r="AA60">
        <v>6.2952009120000003</v>
      </c>
      <c r="AB60" s="74" t="s">
        <v>751</v>
      </c>
      <c r="AC60" s="74" t="s">
        <v>864</v>
      </c>
    </row>
    <row r="61" spans="1:29" x14ac:dyDescent="0.25">
      <c r="A61" t="s">
        <v>865</v>
      </c>
      <c r="B61" t="s">
        <v>746</v>
      </c>
      <c r="C61" t="s">
        <v>716</v>
      </c>
      <c r="D61" t="s">
        <v>717</v>
      </c>
      <c r="E61" t="s">
        <v>716</v>
      </c>
      <c r="F61" t="s">
        <v>718</v>
      </c>
      <c r="G61" t="s">
        <v>719</v>
      </c>
      <c r="H61" t="s">
        <v>720</v>
      </c>
      <c r="I61" t="s">
        <v>721</v>
      </c>
      <c r="J61" s="74" t="s">
        <v>722</v>
      </c>
      <c r="K61" t="s">
        <v>723</v>
      </c>
      <c r="L61" t="s">
        <v>724</v>
      </c>
      <c r="M61" s="74" t="s">
        <v>747</v>
      </c>
      <c r="N61" t="s">
        <v>748</v>
      </c>
      <c r="O61" t="s">
        <v>749</v>
      </c>
      <c r="P61" s="74" t="s">
        <v>728</v>
      </c>
      <c r="Q61" t="s">
        <v>729</v>
      </c>
      <c r="R61" t="s">
        <v>730</v>
      </c>
      <c r="S61">
        <v>365</v>
      </c>
      <c r="T61" t="s">
        <v>866</v>
      </c>
      <c r="U61" s="74" t="s">
        <v>867</v>
      </c>
      <c r="V61" t="s">
        <v>739</v>
      </c>
      <c r="W61" t="s">
        <v>740</v>
      </c>
      <c r="X61">
        <v>33</v>
      </c>
      <c r="Y61">
        <v>88.93</v>
      </c>
      <c r="Z61">
        <v>88.838745996</v>
      </c>
      <c r="AA61">
        <v>88.838745996</v>
      </c>
      <c r="AB61" s="74" t="s">
        <v>868</v>
      </c>
      <c r="AC61" s="74" t="s">
        <v>869</v>
      </c>
    </row>
    <row r="62" spans="1:29" x14ac:dyDescent="0.25">
      <c r="A62" t="s">
        <v>865</v>
      </c>
      <c r="B62" t="s">
        <v>746</v>
      </c>
      <c r="C62" t="s">
        <v>716</v>
      </c>
      <c r="D62" t="s">
        <v>717</v>
      </c>
      <c r="E62" t="s">
        <v>716</v>
      </c>
      <c r="F62" t="s">
        <v>718</v>
      </c>
      <c r="G62" t="s">
        <v>719</v>
      </c>
      <c r="H62" t="s">
        <v>720</v>
      </c>
      <c r="I62" t="s">
        <v>721</v>
      </c>
      <c r="J62" s="74" t="s">
        <v>722</v>
      </c>
      <c r="K62" t="s">
        <v>723</v>
      </c>
      <c r="L62" t="s">
        <v>724</v>
      </c>
      <c r="M62" s="74" t="s">
        <v>747</v>
      </c>
      <c r="N62" t="s">
        <v>748</v>
      </c>
      <c r="O62" t="s">
        <v>749</v>
      </c>
      <c r="P62" s="74" t="s">
        <v>728</v>
      </c>
      <c r="Q62" t="s">
        <v>729</v>
      </c>
      <c r="R62" t="s">
        <v>730</v>
      </c>
      <c r="S62">
        <v>365</v>
      </c>
      <c r="T62" t="s">
        <v>866</v>
      </c>
      <c r="U62" s="74" t="s">
        <v>867</v>
      </c>
      <c r="V62" t="s">
        <v>741</v>
      </c>
      <c r="W62" t="s">
        <v>742</v>
      </c>
      <c r="X62">
        <v>33</v>
      </c>
      <c r="Y62">
        <v>38.159999999999997</v>
      </c>
      <c r="Z62">
        <v>37.500635172000003</v>
      </c>
      <c r="AA62">
        <v>37.500635172000003</v>
      </c>
      <c r="AB62" s="74" t="s">
        <v>868</v>
      </c>
      <c r="AC62" s="74" t="s">
        <v>869</v>
      </c>
    </row>
    <row r="63" spans="1:29" x14ac:dyDescent="0.25">
      <c r="A63" t="s">
        <v>865</v>
      </c>
      <c r="B63" t="s">
        <v>746</v>
      </c>
      <c r="C63" t="s">
        <v>716</v>
      </c>
      <c r="D63" t="s">
        <v>717</v>
      </c>
      <c r="E63" t="s">
        <v>716</v>
      </c>
      <c r="F63" t="s">
        <v>718</v>
      </c>
      <c r="G63" t="s">
        <v>719</v>
      </c>
      <c r="H63" t="s">
        <v>720</v>
      </c>
      <c r="I63" t="s">
        <v>721</v>
      </c>
      <c r="J63" s="74" t="s">
        <v>722</v>
      </c>
      <c r="K63" t="s">
        <v>723</v>
      </c>
      <c r="L63" t="s">
        <v>724</v>
      </c>
      <c r="M63" s="74" t="s">
        <v>747</v>
      </c>
      <c r="N63" t="s">
        <v>748</v>
      </c>
      <c r="O63" t="s">
        <v>749</v>
      </c>
      <c r="P63" s="74" t="s">
        <v>728</v>
      </c>
      <c r="Q63" t="s">
        <v>729</v>
      </c>
      <c r="R63" t="s">
        <v>730</v>
      </c>
      <c r="S63">
        <v>365</v>
      </c>
      <c r="T63" t="s">
        <v>866</v>
      </c>
      <c r="U63" s="74" t="s">
        <v>867</v>
      </c>
      <c r="V63" t="s">
        <v>733</v>
      </c>
      <c r="W63" t="s">
        <v>734</v>
      </c>
      <c r="X63">
        <v>33</v>
      </c>
      <c r="Y63">
        <v>702.94</v>
      </c>
      <c r="Z63">
        <v>702.19568218799998</v>
      </c>
      <c r="AA63">
        <v>702.19568218799998</v>
      </c>
      <c r="AB63" s="74" t="s">
        <v>868</v>
      </c>
      <c r="AC63" s="74" t="s">
        <v>869</v>
      </c>
    </row>
    <row r="64" spans="1:29" x14ac:dyDescent="0.25">
      <c r="A64" t="s">
        <v>865</v>
      </c>
      <c r="B64" t="s">
        <v>746</v>
      </c>
      <c r="C64" t="s">
        <v>716</v>
      </c>
      <c r="D64" t="s">
        <v>717</v>
      </c>
      <c r="E64" t="s">
        <v>716</v>
      </c>
      <c r="F64" t="s">
        <v>718</v>
      </c>
      <c r="G64" t="s">
        <v>719</v>
      </c>
      <c r="H64" t="s">
        <v>720</v>
      </c>
      <c r="I64" t="s">
        <v>721</v>
      </c>
      <c r="J64" s="74" t="s">
        <v>722</v>
      </c>
      <c r="K64" t="s">
        <v>723</v>
      </c>
      <c r="L64" t="s">
        <v>724</v>
      </c>
      <c r="M64" s="74" t="s">
        <v>747</v>
      </c>
      <c r="N64" t="s">
        <v>748</v>
      </c>
      <c r="O64" t="s">
        <v>749</v>
      </c>
      <c r="P64" s="74" t="s">
        <v>728</v>
      </c>
      <c r="Q64" t="s">
        <v>729</v>
      </c>
      <c r="R64" t="s">
        <v>730</v>
      </c>
      <c r="S64">
        <v>365</v>
      </c>
      <c r="T64" t="s">
        <v>866</v>
      </c>
      <c r="U64" s="74" t="s">
        <v>867</v>
      </c>
      <c r="V64" t="s">
        <v>756</v>
      </c>
      <c r="W64" t="s">
        <v>757</v>
      </c>
      <c r="X64">
        <v>33</v>
      </c>
      <c r="Y64">
        <v>47.9</v>
      </c>
      <c r="Z64">
        <v>44.915690820000002</v>
      </c>
      <c r="AA64">
        <v>44.915690820000002</v>
      </c>
      <c r="AB64" s="74" t="s">
        <v>868</v>
      </c>
      <c r="AC64" s="74" t="s">
        <v>869</v>
      </c>
    </row>
    <row r="65" spans="1:29" x14ac:dyDescent="0.25">
      <c r="A65" t="s">
        <v>865</v>
      </c>
      <c r="B65" t="s">
        <v>746</v>
      </c>
      <c r="C65" t="s">
        <v>716</v>
      </c>
      <c r="D65" t="s">
        <v>717</v>
      </c>
      <c r="E65" t="s">
        <v>716</v>
      </c>
      <c r="F65" t="s">
        <v>718</v>
      </c>
      <c r="G65" t="s">
        <v>719</v>
      </c>
      <c r="H65" t="s">
        <v>720</v>
      </c>
      <c r="I65" t="s">
        <v>721</v>
      </c>
      <c r="J65" s="74" t="s">
        <v>722</v>
      </c>
      <c r="K65" t="s">
        <v>723</v>
      </c>
      <c r="L65" t="s">
        <v>724</v>
      </c>
      <c r="M65" s="74" t="s">
        <v>747</v>
      </c>
      <c r="N65" t="s">
        <v>748</v>
      </c>
      <c r="O65" t="s">
        <v>749</v>
      </c>
      <c r="P65" s="74" t="s">
        <v>728</v>
      </c>
      <c r="Q65" t="s">
        <v>729</v>
      </c>
      <c r="R65" t="s">
        <v>730</v>
      </c>
      <c r="S65">
        <v>365</v>
      </c>
      <c r="T65" t="s">
        <v>866</v>
      </c>
      <c r="U65" s="74" t="s">
        <v>867</v>
      </c>
      <c r="V65" t="s">
        <v>743</v>
      </c>
      <c r="W65" t="s">
        <v>744</v>
      </c>
      <c r="X65">
        <v>33</v>
      </c>
      <c r="Y65">
        <v>48.13</v>
      </c>
      <c r="Z65">
        <v>47.470895472000002</v>
      </c>
      <c r="AA65">
        <v>47.470895472000002</v>
      </c>
      <c r="AB65" s="74" t="s">
        <v>868</v>
      </c>
      <c r="AC65" s="74" t="s">
        <v>869</v>
      </c>
    </row>
    <row r="66" spans="1:29" x14ac:dyDescent="0.25">
      <c r="A66" t="s">
        <v>865</v>
      </c>
      <c r="B66" t="s">
        <v>746</v>
      </c>
      <c r="C66" t="s">
        <v>716</v>
      </c>
      <c r="D66" t="s">
        <v>717</v>
      </c>
      <c r="E66" t="s">
        <v>716</v>
      </c>
      <c r="F66" t="s">
        <v>718</v>
      </c>
      <c r="G66" t="s">
        <v>719</v>
      </c>
      <c r="H66" t="s">
        <v>720</v>
      </c>
      <c r="I66" t="s">
        <v>721</v>
      </c>
      <c r="J66" s="74" t="s">
        <v>722</v>
      </c>
      <c r="K66" t="s">
        <v>723</v>
      </c>
      <c r="L66" t="s">
        <v>724</v>
      </c>
      <c r="M66" s="74" t="s">
        <v>747</v>
      </c>
      <c r="N66" t="s">
        <v>748</v>
      </c>
      <c r="O66" t="s">
        <v>749</v>
      </c>
      <c r="P66" s="74" t="s">
        <v>728</v>
      </c>
      <c r="Q66" t="s">
        <v>729</v>
      </c>
      <c r="R66" t="s">
        <v>730</v>
      </c>
      <c r="S66">
        <v>365</v>
      </c>
      <c r="T66" t="s">
        <v>866</v>
      </c>
      <c r="U66" s="74" t="s">
        <v>867</v>
      </c>
      <c r="V66" t="s">
        <v>737</v>
      </c>
      <c r="W66" t="s">
        <v>738</v>
      </c>
      <c r="X66">
        <v>33</v>
      </c>
      <c r="Y66">
        <v>106.22</v>
      </c>
      <c r="Z66">
        <v>104.823835116</v>
      </c>
      <c r="AA66">
        <v>104.823835116</v>
      </c>
      <c r="AB66" s="74" t="s">
        <v>868</v>
      </c>
      <c r="AC66" s="74" t="s">
        <v>869</v>
      </c>
    </row>
    <row r="67" spans="1:29" x14ac:dyDescent="0.25">
      <c r="A67" t="s">
        <v>870</v>
      </c>
      <c r="B67" t="s">
        <v>746</v>
      </c>
      <c r="C67" t="s">
        <v>716</v>
      </c>
      <c r="D67" t="s">
        <v>717</v>
      </c>
      <c r="E67" t="s">
        <v>716</v>
      </c>
      <c r="F67" t="s">
        <v>718</v>
      </c>
      <c r="G67" t="s">
        <v>719</v>
      </c>
      <c r="H67" t="s">
        <v>720</v>
      </c>
      <c r="I67" t="s">
        <v>721</v>
      </c>
      <c r="J67" s="74" t="s">
        <v>722</v>
      </c>
      <c r="K67" t="s">
        <v>723</v>
      </c>
      <c r="L67" t="s">
        <v>724</v>
      </c>
      <c r="M67" s="74" t="s">
        <v>747</v>
      </c>
      <c r="N67" t="s">
        <v>748</v>
      </c>
      <c r="O67" t="s">
        <v>749</v>
      </c>
      <c r="P67" s="74" t="s">
        <v>728</v>
      </c>
      <c r="Q67" t="s">
        <v>729</v>
      </c>
      <c r="R67" t="s">
        <v>730</v>
      </c>
      <c r="S67">
        <v>365</v>
      </c>
      <c r="T67" t="s">
        <v>871</v>
      </c>
      <c r="U67" s="74" t="s">
        <v>872</v>
      </c>
      <c r="V67" t="s">
        <v>741</v>
      </c>
      <c r="W67" t="s">
        <v>742</v>
      </c>
      <c r="X67">
        <v>60</v>
      </c>
      <c r="Y67">
        <v>41.2</v>
      </c>
      <c r="Z67">
        <v>40.819154376</v>
      </c>
      <c r="AA67">
        <v>40.819154376</v>
      </c>
      <c r="AB67" s="74" t="s">
        <v>873</v>
      </c>
      <c r="AC67" s="74" t="s">
        <v>874</v>
      </c>
    </row>
    <row r="68" spans="1:29" x14ac:dyDescent="0.25">
      <c r="A68" t="s">
        <v>870</v>
      </c>
      <c r="B68" t="s">
        <v>746</v>
      </c>
      <c r="C68" t="s">
        <v>716</v>
      </c>
      <c r="D68" t="s">
        <v>717</v>
      </c>
      <c r="E68" t="s">
        <v>716</v>
      </c>
      <c r="F68" t="s">
        <v>718</v>
      </c>
      <c r="G68" t="s">
        <v>719</v>
      </c>
      <c r="H68" t="s">
        <v>720</v>
      </c>
      <c r="I68" t="s">
        <v>721</v>
      </c>
      <c r="J68" s="74" t="s">
        <v>722</v>
      </c>
      <c r="K68" t="s">
        <v>723</v>
      </c>
      <c r="L68" t="s">
        <v>724</v>
      </c>
      <c r="M68" s="74" t="s">
        <v>747</v>
      </c>
      <c r="N68" t="s">
        <v>748</v>
      </c>
      <c r="O68" t="s">
        <v>749</v>
      </c>
      <c r="P68" s="74" t="s">
        <v>728</v>
      </c>
      <c r="Q68" t="s">
        <v>729</v>
      </c>
      <c r="R68" t="s">
        <v>730</v>
      </c>
      <c r="S68">
        <v>365</v>
      </c>
      <c r="T68" t="s">
        <v>871</v>
      </c>
      <c r="U68" s="74" t="s">
        <v>872</v>
      </c>
      <c r="V68" t="s">
        <v>737</v>
      </c>
      <c r="W68" t="s">
        <v>738</v>
      </c>
      <c r="X68">
        <v>60</v>
      </c>
      <c r="Y68">
        <v>69.02</v>
      </c>
      <c r="Z68">
        <v>68.920279428000001</v>
      </c>
      <c r="AA68">
        <v>68.920279428000001</v>
      </c>
      <c r="AB68" s="74" t="s">
        <v>873</v>
      </c>
      <c r="AC68" s="74" t="s">
        <v>874</v>
      </c>
    </row>
    <row r="69" spans="1:29" x14ac:dyDescent="0.25">
      <c r="A69" t="s">
        <v>870</v>
      </c>
      <c r="B69" t="s">
        <v>746</v>
      </c>
      <c r="C69" t="s">
        <v>716</v>
      </c>
      <c r="D69" t="s">
        <v>717</v>
      </c>
      <c r="E69" t="s">
        <v>716</v>
      </c>
      <c r="F69" t="s">
        <v>718</v>
      </c>
      <c r="G69" t="s">
        <v>719</v>
      </c>
      <c r="H69" t="s">
        <v>720</v>
      </c>
      <c r="I69" t="s">
        <v>721</v>
      </c>
      <c r="J69" s="74" t="s">
        <v>722</v>
      </c>
      <c r="K69" t="s">
        <v>723</v>
      </c>
      <c r="L69" t="s">
        <v>724</v>
      </c>
      <c r="M69" s="74" t="s">
        <v>747</v>
      </c>
      <c r="N69" t="s">
        <v>748</v>
      </c>
      <c r="O69" t="s">
        <v>749</v>
      </c>
      <c r="P69" s="74" t="s">
        <v>728</v>
      </c>
      <c r="Q69" t="s">
        <v>729</v>
      </c>
      <c r="R69" t="s">
        <v>730</v>
      </c>
      <c r="S69">
        <v>365</v>
      </c>
      <c r="T69" t="s">
        <v>871</v>
      </c>
      <c r="U69" s="74" t="s">
        <v>872</v>
      </c>
      <c r="V69" t="s">
        <v>756</v>
      </c>
      <c r="W69" t="s">
        <v>757</v>
      </c>
      <c r="X69">
        <v>60</v>
      </c>
      <c r="Y69">
        <v>125.72</v>
      </c>
      <c r="Z69">
        <v>63.916668815999998</v>
      </c>
      <c r="AA69">
        <v>63.916668815999998</v>
      </c>
      <c r="AB69" s="74" t="s">
        <v>873</v>
      </c>
      <c r="AC69" s="74" t="s">
        <v>874</v>
      </c>
    </row>
    <row r="70" spans="1:29" x14ac:dyDescent="0.25">
      <c r="A70" t="s">
        <v>870</v>
      </c>
      <c r="B70" t="s">
        <v>746</v>
      </c>
      <c r="C70" t="s">
        <v>716</v>
      </c>
      <c r="D70" t="s">
        <v>717</v>
      </c>
      <c r="E70" t="s">
        <v>716</v>
      </c>
      <c r="F70" t="s">
        <v>718</v>
      </c>
      <c r="G70" t="s">
        <v>719</v>
      </c>
      <c r="H70" t="s">
        <v>720</v>
      </c>
      <c r="I70" t="s">
        <v>721</v>
      </c>
      <c r="J70" s="74" t="s">
        <v>722</v>
      </c>
      <c r="K70" t="s">
        <v>723</v>
      </c>
      <c r="L70" t="s">
        <v>724</v>
      </c>
      <c r="M70" s="74" t="s">
        <v>747</v>
      </c>
      <c r="N70" t="s">
        <v>748</v>
      </c>
      <c r="O70" t="s">
        <v>749</v>
      </c>
      <c r="P70" s="74" t="s">
        <v>728</v>
      </c>
      <c r="Q70" t="s">
        <v>729</v>
      </c>
      <c r="R70" t="s">
        <v>730</v>
      </c>
      <c r="S70">
        <v>365</v>
      </c>
      <c r="T70" t="s">
        <v>871</v>
      </c>
      <c r="U70" s="74" t="s">
        <v>872</v>
      </c>
      <c r="V70" t="s">
        <v>739</v>
      </c>
      <c r="W70" t="s">
        <v>740</v>
      </c>
      <c r="X70">
        <v>60</v>
      </c>
      <c r="Y70">
        <v>165.29</v>
      </c>
      <c r="Z70">
        <v>164.62079033399999</v>
      </c>
      <c r="AA70">
        <v>164.62079033399999</v>
      </c>
      <c r="AB70" s="74" t="s">
        <v>873</v>
      </c>
      <c r="AC70" s="74" t="s">
        <v>874</v>
      </c>
    </row>
    <row r="71" spans="1:29" x14ac:dyDescent="0.25">
      <c r="A71" t="s">
        <v>870</v>
      </c>
      <c r="B71" t="s">
        <v>746</v>
      </c>
      <c r="C71" t="s">
        <v>716</v>
      </c>
      <c r="D71" t="s">
        <v>717</v>
      </c>
      <c r="E71" t="s">
        <v>716</v>
      </c>
      <c r="F71" t="s">
        <v>718</v>
      </c>
      <c r="G71" t="s">
        <v>719</v>
      </c>
      <c r="H71" t="s">
        <v>720</v>
      </c>
      <c r="I71" t="s">
        <v>721</v>
      </c>
      <c r="J71" s="74" t="s">
        <v>722</v>
      </c>
      <c r="K71" t="s">
        <v>723</v>
      </c>
      <c r="L71" t="s">
        <v>724</v>
      </c>
      <c r="M71" s="74" t="s">
        <v>747</v>
      </c>
      <c r="N71" t="s">
        <v>748</v>
      </c>
      <c r="O71" t="s">
        <v>749</v>
      </c>
      <c r="P71" s="74" t="s">
        <v>728</v>
      </c>
      <c r="Q71" t="s">
        <v>729</v>
      </c>
      <c r="R71" t="s">
        <v>730</v>
      </c>
      <c r="S71">
        <v>365</v>
      </c>
      <c r="T71" t="s">
        <v>871</v>
      </c>
      <c r="U71" s="74" t="s">
        <v>872</v>
      </c>
      <c r="V71" t="s">
        <v>743</v>
      </c>
      <c r="W71" t="s">
        <v>744</v>
      </c>
      <c r="X71">
        <v>60</v>
      </c>
      <c r="Y71">
        <v>50.71</v>
      </c>
      <c r="Z71">
        <v>46.128254171999998</v>
      </c>
      <c r="AA71">
        <v>46.128254171999998</v>
      </c>
      <c r="AB71" s="74" t="s">
        <v>873</v>
      </c>
      <c r="AC71" s="74" t="s">
        <v>874</v>
      </c>
    </row>
    <row r="72" spans="1:29" x14ac:dyDescent="0.25">
      <c r="A72" t="s">
        <v>870</v>
      </c>
      <c r="B72" t="s">
        <v>746</v>
      </c>
      <c r="C72" t="s">
        <v>716</v>
      </c>
      <c r="D72" t="s">
        <v>717</v>
      </c>
      <c r="E72" t="s">
        <v>716</v>
      </c>
      <c r="F72" t="s">
        <v>718</v>
      </c>
      <c r="G72" t="s">
        <v>719</v>
      </c>
      <c r="H72" t="s">
        <v>720</v>
      </c>
      <c r="I72" t="s">
        <v>721</v>
      </c>
      <c r="J72" s="74" t="s">
        <v>722</v>
      </c>
      <c r="K72" t="s">
        <v>723</v>
      </c>
      <c r="L72" t="s">
        <v>724</v>
      </c>
      <c r="M72" s="74" t="s">
        <v>747</v>
      </c>
      <c r="N72" t="s">
        <v>748</v>
      </c>
      <c r="O72" t="s">
        <v>749</v>
      </c>
      <c r="P72" s="74" t="s">
        <v>728</v>
      </c>
      <c r="Q72" t="s">
        <v>729</v>
      </c>
      <c r="R72" t="s">
        <v>730</v>
      </c>
      <c r="S72">
        <v>365</v>
      </c>
      <c r="T72" t="s">
        <v>871</v>
      </c>
      <c r="U72" s="74" t="s">
        <v>872</v>
      </c>
      <c r="V72" t="s">
        <v>733</v>
      </c>
      <c r="W72" t="s">
        <v>734</v>
      </c>
      <c r="X72">
        <v>60</v>
      </c>
      <c r="Y72">
        <v>1928.66</v>
      </c>
      <c r="Z72">
        <v>1913.297137752</v>
      </c>
      <c r="AA72">
        <v>1913.297137752</v>
      </c>
      <c r="AB72" s="74" t="s">
        <v>873</v>
      </c>
      <c r="AC72" s="74" t="s">
        <v>874</v>
      </c>
    </row>
    <row r="73" spans="1:29" x14ac:dyDescent="0.25">
      <c r="A73" t="s">
        <v>875</v>
      </c>
      <c r="B73" t="s">
        <v>746</v>
      </c>
      <c r="C73" t="s">
        <v>716</v>
      </c>
      <c r="D73" t="s">
        <v>717</v>
      </c>
      <c r="E73" t="s">
        <v>716</v>
      </c>
      <c r="F73" t="s">
        <v>718</v>
      </c>
      <c r="G73" t="s">
        <v>719</v>
      </c>
      <c r="H73" t="s">
        <v>720</v>
      </c>
      <c r="I73" t="s">
        <v>721</v>
      </c>
      <c r="J73" s="74" t="s">
        <v>876</v>
      </c>
      <c r="K73" t="s">
        <v>723</v>
      </c>
      <c r="L73" t="s">
        <v>724</v>
      </c>
      <c r="M73" s="74" t="s">
        <v>747</v>
      </c>
      <c r="N73" t="s">
        <v>748</v>
      </c>
      <c r="O73" t="s">
        <v>749</v>
      </c>
      <c r="P73" s="74" t="s">
        <v>728</v>
      </c>
      <c r="Q73" t="s">
        <v>729</v>
      </c>
      <c r="R73" t="s">
        <v>730</v>
      </c>
      <c r="S73">
        <v>365</v>
      </c>
      <c r="T73" t="s">
        <v>877</v>
      </c>
      <c r="U73" s="74" t="s">
        <v>878</v>
      </c>
      <c r="V73" t="s">
        <v>739</v>
      </c>
      <c r="W73" t="s">
        <v>740</v>
      </c>
      <c r="X73">
        <v>26</v>
      </c>
      <c r="Y73">
        <v>83.63</v>
      </c>
      <c r="Z73">
        <v>83.402222903999998</v>
      </c>
      <c r="AA73">
        <v>83.402222903999998</v>
      </c>
      <c r="AB73" s="74" t="s">
        <v>879</v>
      </c>
      <c r="AC73" s="74" t="s">
        <v>880</v>
      </c>
    </row>
    <row r="74" spans="1:29" x14ac:dyDescent="0.25">
      <c r="A74" t="s">
        <v>875</v>
      </c>
      <c r="B74" t="s">
        <v>746</v>
      </c>
      <c r="C74" t="s">
        <v>716</v>
      </c>
      <c r="D74" t="s">
        <v>717</v>
      </c>
      <c r="E74" t="s">
        <v>716</v>
      </c>
      <c r="F74" t="s">
        <v>718</v>
      </c>
      <c r="G74" t="s">
        <v>719</v>
      </c>
      <c r="H74" t="s">
        <v>720</v>
      </c>
      <c r="I74" t="s">
        <v>721</v>
      </c>
      <c r="J74" s="74" t="s">
        <v>876</v>
      </c>
      <c r="K74" t="s">
        <v>723</v>
      </c>
      <c r="L74" t="s">
        <v>724</v>
      </c>
      <c r="M74" s="74" t="s">
        <v>747</v>
      </c>
      <c r="N74" t="s">
        <v>748</v>
      </c>
      <c r="O74" t="s">
        <v>749</v>
      </c>
      <c r="P74" s="74" t="s">
        <v>728</v>
      </c>
      <c r="Q74" t="s">
        <v>729</v>
      </c>
      <c r="R74" t="s">
        <v>730</v>
      </c>
      <c r="S74">
        <v>365</v>
      </c>
      <c r="T74" t="s">
        <v>877</v>
      </c>
      <c r="U74" s="74" t="s">
        <v>878</v>
      </c>
      <c r="V74" t="s">
        <v>741</v>
      </c>
      <c r="W74" t="s">
        <v>742</v>
      </c>
      <c r="X74">
        <v>26</v>
      </c>
      <c r="Y74">
        <v>25.34</v>
      </c>
      <c r="Z74">
        <v>24.936779867999999</v>
      </c>
      <c r="AA74">
        <v>24.936779867999999</v>
      </c>
      <c r="AB74" s="74" t="s">
        <v>879</v>
      </c>
      <c r="AC74" s="74" t="s">
        <v>880</v>
      </c>
    </row>
    <row r="75" spans="1:29" x14ac:dyDescent="0.25">
      <c r="A75" t="s">
        <v>875</v>
      </c>
      <c r="B75" t="s">
        <v>746</v>
      </c>
      <c r="C75" t="s">
        <v>716</v>
      </c>
      <c r="D75" t="s">
        <v>717</v>
      </c>
      <c r="E75" t="s">
        <v>716</v>
      </c>
      <c r="F75" t="s">
        <v>718</v>
      </c>
      <c r="G75" t="s">
        <v>719</v>
      </c>
      <c r="H75" t="s">
        <v>720</v>
      </c>
      <c r="I75" t="s">
        <v>721</v>
      </c>
      <c r="J75" s="74" t="s">
        <v>876</v>
      </c>
      <c r="K75" t="s">
        <v>723</v>
      </c>
      <c r="L75" t="s">
        <v>724</v>
      </c>
      <c r="M75" s="74" t="s">
        <v>747</v>
      </c>
      <c r="N75" t="s">
        <v>748</v>
      </c>
      <c r="O75" t="s">
        <v>749</v>
      </c>
      <c r="P75" s="74" t="s">
        <v>728</v>
      </c>
      <c r="Q75" t="s">
        <v>729</v>
      </c>
      <c r="R75" t="s">
        <v>730</v>
      </c>
      <c r="S75">
        <v>365</v>
      </c>
      <c r="T75" t="s">
        <v>877</v>
      </c>
      <c r="U75" s="74" t="s">
        <v>878</v>
      </c>
      <c r="V75" t="s">
        <v>743</v>
      </c>
      <c r="W75" t="s">
        <v>744</v>
      </c>
      <c r="X75">
        <v>26</v>
      </c>
      <c r="Y75">
        <v>55.51</v>
      </c>
      <c r="Z75">
        <v>54.428942567999997</v>
      </c>
      <c r="AA75">
        <v>54.428942567999997</v>
      </c>
      <c r="AB75" s="74" t="s">
        <v>879</v>
      </c>
      <c r="AC75" s="74" t="s">
        <v>880</v>
      </c>
    </row>
    <row r="76" spans="1:29" x14ac:dyDescent="0.25">
      <c r="A76" t="s">
        <v>875</v>
      </c>
      <c r="B76" t="s">
        <v>746</v>
      </c>
      <c r="C76" t="s">
        <v>716</v>
      </c>
      <c r="D76" t="s">
        <v>717</v>
      </c>
      <c r="E76" t="s">
        <v>716</v>
      </c>
      <c r="F76" t="s">
        <v>718</v>
      </c>
      <c r="G76" t="s">
        <v>719</v>
      </c>
      <c r="H76" t="s">
        <v>720</v>
      </c>
      <c r="I76" t="s">
        <v>721</v>
      </c>
      <c r="J76" s="74" t="s">
        <v>876</v>
      </c>
      <c r="K76" t="s">
        <v>723</v>
      </c>
      <c r="L76" t="s">
        <v>724</v>
      </c>
      <c r="M76" s="74" t="s">
        <v>747</v>
      </c>
      <c r="N76" t="s">
        <v>748</v>
      </c>
      <c r="O76" t="s">
        <v>749</v>
      </c>
      <c r="P76" s="74" t="s">
        <v>728</v>
      </c>
      <c r="Q76" t="s">
        <v>729</v>
      </c>
      <c r="R76" t="s">
        <v>730</v>
      </c>
      <c r="S76">
        <v>365</v>
      </c>
      <c r="T76" t="s">
        <v>877</v>
      </c>
      <c r="U76" s="74" t="s">
        <v>878</v>
      </c>
      <c r="V76" t="s">
        <v>737</v>
      </c>
      <c r="W76" t="s">
        <v>738</v>
      </c>
      <c r="X76">
        <v>26</v>
      </c>
      <c r="Y76">
        <v>94.47</v>
      </c>
      <c r="Z76">
        <v>93.926692860000003</v>
      </c>
      <c r="AA76">
        <v>93.926692860000003</v>
      </c>
      <c r="AB76" s="74" t="s">
        <v>879</v>
      </c>
      <c r="AC76" s="74" t="s">
        <v>880</v>
      </c>
    </row>
    <row r="77" spans="1:29" x14ac:dyDescent="0.25">
      <c r="A77" t="s">
        <v>875</v>
      </c>
      <c r="B77" t="s">
        <v>746</v>
      </c>
      <c r="C77" t="s">
        <v>716</v>
      </c>
      <c r="D77" t="s">
        <v>717</v>
      </c>
      <c r="E77" t="s">
        <v>716</v>
      </c>
      <c r="F77" t="s">
        <v>718</v>
      </c>
      <c r="G77" t="s">
        <v>719</v>
      </c>
      <c r="H77" t="s">
        <v>720</v>
      </c>
      <c r="I77" t="s">
        <v>721</v>
      </c>
      <c r="J77" s="74" t="s">
        <v>876</v>
      </c>
      <c r="K77" t="s">
        <v>723</v>
      </c>
      <c r="L77" t="s">
        <v>724</v>
      </c>
      <c r="M77" s="74" t="s">
        <v>747</v>
      </c>
      <c r="N77" t="s">
        <v>748</v>
      </c>
      <c r="O77" t="s">
        <v>749</v>
      </c>
      <c r="P77" s="74" t="s">
        <v>728</v>
      </c>
      <c r="Q77" t="s">
        <v>729</v>
      </c>
      <c r="R77" t="s">
        <v>730</v>
      </c>
      <c r="S77">
        <v>365</v>
      </c>
      <c r="T77" t="s">
        <v>877</v>
      </c>
      <c r="U77" s="74" t="s">
        <v>878</v>
      </c>
      <c r="V77" t="s">
        <v>756</v>
      </c>
      <c r="W77" t="s">
        <v>757</v>
      </c>
      <c r="X77">
        <v>26</v>
      </c>
      <c r="Y77">
        <v>17.559999999999999</v>
      </c>
      <c r="Z77">
        <v>14.755576835999999</v>
      </c>
      <c r="AA77">
        <v>14.755576835999999</v>
      </c>
      <c r="AB77" s="74" t="s">
        <v>879</v>
      </c>
      <c r="AC77" s="74" t="s">
        <v>880</v>
      </c>
    </row>
    <row r="78" spans="1:29" x14ac:dyDescent="0.25">
      <c r="A78" t="s">
        <v>875</v>
      </c>
      <c r="B78" t="s">
        <v>746</v>
      </c>
      <c r="C78" t="s">
        <v>716</v>
      </c>
      <c r="D78" t="s">
        <v>717</v>
      </c>
      <c r="E78" t="s">
        <v>716</v>
      </c>
      <c r="F78" t="s">
        <v>718</v>
      </c>
      <c r="G78" t="s">
        <v>719</v>
      </c>
      <c r="H78" t="s">
        <v>720</v>
      </c>
      <c r="I78" t="s">
        <v>721</v>
      </c>
      <c r="J78" s="74" t="s">
        <v>876</v>
      </c>
      <c r="K78" t="s">
        <v>723</v>
      </c>
      <c r="L78" t="s">
        <v>724</v>
      </c>
      <c r="M78" s="74" t="s">
        <v>747</v>
      </c>
      <c r="N78" t="s">
        <v>748</v>
      </c>
      <c r="O78" t="s">
        <v>749</v>
      </c>
      <c r="P78" s="74" t="s">
        <v>728</v>
      </c>
      <c r="Q78" t="s">
        <v>729</v>
      </c>
      <c r="R78" t="s">
        <v>730</v>
      </c>
      <c r="S78">
        <v>365</v>
      </c>
      <c r="T78" t="s">
        <v>877</v>
      </c>
      <c r="U78" s="74" t="s">
        <v>878</v>
      </c>
      <c r="V78" t="s">
        <v>733</v>
      </c>
      <c r="W78" t="s">
        <v>734</v>
      </c>
      <c r="X78">
        <v>26</v>
      </c>
      <c r="Y78">
        <v>765.78</v>
      </c>
      <c r="Z78">
        <v>763.11361526400003</v>
      </c>
      <c r="AA78">
        <v>763.11361526400003</v>
      </c>
      <c r="AB78" s="74" t="s">
        <v>879</v>
      </c>
      <c r="AC78" s="74" t="s">
        <v>880</v>
      </c>
    </row>
    <row r="79" spans="1:29" x14ac:dyDescent="0.25">
      <c r="A79" t="s">
        <v>881</v>
      </c>
      <c r="B79" t="s">
        <v>746</v>
      </c>
      <c r="C79" t="s">
        <v>716</v>
      </c>
      <c r="D79" t="s">
        <v>717</v>
      </c>
      <c r="E79" t="s">
        <v>716</v>
      </c>
      <c r="F79" t="s">
        <v>718</v>
      </c>
      <c r="G79" t="s">
        <v>882</v>
      </c>
      <c r="H79" t="s">
        <v>883</v>
      </c>
      <c r="I79" t="s">
        <v>884</v>
      </c>
      <c r="J79" s="74" t="s">
        <v>885</v>
      </c>
      <c r="K79" t="s">
        <v>886</v>
      </c>
      <c r="L79" t="s">
        <v>887</v>
      </c>
      <c r="M79" s="74" t="s">
        <v>888</v>
      </c>
      <c r="N79" t="s">
        <v>889</v>
      </c>
      <c r="O79" t="s">
        <v>890</v>
      </c>
      <c r="P79" s="74" t="s">
        <v>781</v>
      </c>
      <c r="Q79" t="s">
        <v>782</v>
      </c>
      <c r="R79" t="s">
        <v>783</v>
      </c>
      <c r="S79">
        <v>365</v>
      </c>
      <c r="T79" t="s">
        <v>891</v>
      </c>
      <c r="U79" s="74" t="s">
        <v>892</v>
      </c>
      <c r="V79" t="s">
        <v>893</v>
      </c>
      <c r="W79" t="s">
        <v>894</v>
      </c>
      <c r="X79">
        <v>75</v>
      </c>
      <c r="Y79">
        <v>101.78</v>
      </c>
      <c r="Z79">
        <v>101.76</v>
      </c>
      <c r="AA79">
        <v>50.88</v>
      </c>
      <c r="AB79" s="74" t="s">
        <v>895</v>
      </c>
      <c r="AC79" s="74" t="s">
        <v>896</v>
      </c>
    </row>
    <row r="80" spans="1:29" x14ac:dyDescent="0.25">
      <c r="A80" t="s">
        <v>881</v>
      </c>
      <c r="B80" t="s">
        <v>746</v>
      </c>
      <c r="C80" t="s">
        <v>716</v>
      </c>
      <c r="D80" t="s">
        <v>717</v>
      </c>
      <c r="E80" t="s">
        <v>716</v>
      </c>
      <c r="F80" t="s">
        <v>718</v>
      </c>
      <c r="G80" t="s">
        <v>882</v>
      </c>
      <c r="H80" t="s">
        <v>883</v>
      </c>
      <c r="I80" t="s">
        <v>884</v>
      </c>
      <c r="J80" s="74" t="s">
        <v>885</v>
      </c>
      <c r="K80" t="s">
        <v>886</v>
      </c>
      <c r="L80" t="s">
        <v>887</v>
      </c>
      <c r="M80" s="74" t="s">
        <v>888</v>
      </c>
      <c r="N80" t="s">
        <v>889</v>
      </c>
      <c r="O80" t="s">
        <v>890</v>
      </c>
      <c r="P80" s="74" t="s">
        <v>781</v>
      </c>
      <c r="Q80" t="s">
        <v>782</v>
      </c>
      <c r="R80" t="s">
        <v>783</v>
      </c>
      <c r="S80">
        <v>365</v>
      </c>
      <c r="T80" t="s">
        <v>891</v>
      </c>
      <c r="U80" s="74" t="s">
        <v>892</v>
      </c>
      <c r="V80" t="s">
        <v>737</v>
      </c>
      <c r="W80" t="s">
        <v>738</v>
      </c>
      <c r="X80">
        <v>75</v>
      </c>
      <c r="Y80">
        <v>62.6</v>
      </c>
      <c r="Z80">
        <v>62.56</v>
      </c>
      <c r="AA80">
        <v>31.28</v>
      </c>
      <c r="AB80" s="74" t="s">
        <v>895</v>
      </c>
      <c r="AC80" s="74" t="s">
        <v>896</v>
      </c>
    </row>
    <row r="81" spans="1:29" x14ac:dyDescent="0.25">
      <c r="A81" t="s">
        <v>881</v>
      </c>
      <c r="B81" t="s">
        <v>746</v>
      </c>
      <c r="C81" t="s">
        <v>716</v>
      </c>
      <c r="D81" t="s">
        <v>717</v>
      </c>
      <c r="E81" t="s">
        <v>716</v>
      </c>
      <c r="F81" t="s">
        <v>718</v>
      </c>
      <c r="G81" t="s">
        <v>882</v>
      </c>
      <c r="H81" t="s">
        <v>883</v>
      </c>
      <c r="I81" t="s">
        <v>884</v>
      </c>
      <c r="J81" s="74" t="s">
        <v>885</v>
      </c>
      <c r="K81" t="s">
        <v>886</v>
      </c>
      <c r="L81" t="s">
        <v>887</v>
      </c>
      <c r="M81" s="74" t="s">
        <v>888</v>
      </c>
      <c r="N81" t="s">
        <v>889</v>
      </c>
      <c r="O81" t="s">
        <v>890</v>
      </c>
      <c r="P81" s="74" t="s">
        <v>781</v>
      </c>
      <c r="Q81" t="s">
        <v>782</v>
      </c>
      <c r="R81" t="s">
        <v>783</v>
      </c>
      <c r="S81">
        <v>365</v>
      </c>
      <c r="T81" t="s">
        <v>891</v>
      </c>
      <c r="U81" s="74" t="s">
        <v>892</v>
      </c>
      <c r="V81" t="s">
        <v>756</v>
      </c>
      <c r="W81" t="s">
        <v>757</v>
      </c>
      <c r="X81">
        <v>75</v>
      </c>
      <c r="Y81">
        <v>33.51</v>
      </c>
      <c r="Z81">
        <v>33.479999999999997</v>
      </c>
      <c r="AA81">
        <v>16.739999999999998</v>
      </c>
      <c r="AB81" s="74" t="s">
        <v>895</v>
      </c>
      <c r="AC81" s="74" t="s">
        <v>896</v>
      </c>
    </row>
    <row r="82" spans="1:29" x14ac:dyDescent="0.25">
      <c r="A82" t="s">
        <v>881</v>
      </c>
      <c r="B82" t="s">
        <v>746</v>
      </c>
      <c r="C82" t="s">
        <v>716</v>
      </c>
      <c r="D82" t="s">
        <v>717</v>
      </c>
      <c r="E82" t="s">
        <v>716</v>
      </c>
      <c r="F82" t="s">
        <v>718</v>
      </c>
      <c r="G82" t="s">
        <v>882</v>
      </c>
      <c r="H82" t="s">
        <v>883</v>
      </c>
      <c r="I82" t="s">
        <v>884</v>
      </c>
      <c r="J82" s="74" t="s">
        <v>885</v>
      </c>
      <c r="K82" t="s">
        <v>886</v>
      </c>
      <c r="L82" t="s">
        <v>887</v>
      </c>
      <c r="M82" s="74" t="s">
        <v>888</v>
      </c>
      <c r="N82" t="s">
        <v>889</v>
      </c>
      <c r="O82" t="s">
        <v>890</v>
      </c>
      <c r="P82" s="74" t="s">
        <v>781</v>
      </c>
      <c r="Q82" t="s">
        <v>782</v>
      </c>
      <c r="R82" t="s">
        <v>783</v>
      </c>
      <c r="S82">
        <v>365</v>
      </c>
      <c r="T82" t="s">
        <v>891</v>
      </c>
      <c r="U82" s="74" t="s">
        <v>892</v>
      </c>
      <c r="V82" t="s">
        <v>897</v>
      </c>
      <c r="W82" t="s">
        <v>898</v>
      </c>
      <c r="X82">
        <v>75</v>
      </c>
      <c r="Y82">
        <v>36.090000000000003</v>
      </c>
      <c r="Z82">
        <v>36</v>
      </c>
      <c r="AA82">
        <v>18</v>
      </c>
      <c r="AB82" s="74" t="s">
        <v>895</v>
      </c>
      <c r="AC82" s="74" t="s">
        <v>896</v>
      </c>
    </row>
    <row r="83" spans="1:29" x14ac:dyDescent="0.25">
      <c r="A83" t="s">
        <v>881</v>
      </c>
      <c r="B83" t="s">
        <v>746</v>
      </c>
      <c r="C83" t="s">
        <v>716</v>
      </c>
      <c r="D83" t="s">
        <v>717</v>
      </c>
      <c r="E83" t="s">
        <v>716</v>
      </c>
      <c r="F83" t="s">
        <v>718</v>
      </c>
      <c r="G83" t="s">
        <v>882</v>
      </c>
      <c r="H83" t="s">
        <v>883</v>
      </c>
      <c r="I83" t="s">
        <v>884</v>
      </c>
      <c r="J83" s="74" t="s">
        <v>885</v>
      </c>
      <c r="K83" t="s">
        <v>886</v>
      </c>
      <c r="L83" t="s">
        <v>887</v>
      </c>
      <c r="M83" s="74" t="s">
        <v>888</v>
      </c>
      <c r="N83" t="s">
        <v>889</v>
      </c>
      <c r="O83" t="s">
        <v>890</v>
      </c>
      <c r="P83" s="74" t="s">
        <v>781</v>
      </c>
      <c r="Q83" t="s">
        <v>782</v>
      </c>
      <c r="R83" t="s">
        <v>783</v>
      </c>
      <c r="S83">
        <v>365</v>
      </c>
      <c r="T83" t="s">
        <v>891</v>
      </c>
      <c r="U83" s="74" t="s">
        <v>892</v>
      </c>
      <c r="V83" t="s">
        <v>733</v>
      </c>
      <c r="W83" t="s">
        <v>734</v>
      </c>
      <c r="X83">
        <v>75</v>
      </c>
      <c r="Y83">
        <v>370.77</v>
      </c>
      <c r="Z83">
        <v>370.72</v>
      </c>
      <c r="AA83">
        <v>185.36</v>
      </c>
      <c r="AB83" s="74" t="s">
        <v>895</v>
      </c>
      <c r="AC83" s="74" t="s">
        <v>896</v>
      </c>
    </row>
    <row r="84" spans="1:29" x14ac:dyDescent="0.25">
      <c r="A84" t="s">
        <v>881</v>
      </c>
      <c r="B84" t="s">
        <v>746</v>
      </c>
      <c r="C84" t="s">
        <v>716</v>
      </c>
      <c r="D84" t="s">
        <v>717</v>
      </c>
      <c r="E84" t="s">
        <v>716</v>
      </c>
      <c r="F84" t="s">
        <v>718</v>
      </c>
      <c r="G84" t="s">
        <v>882</v>
      </c>
      <c r="H84" t="s">
        <v>883</v>
      </c>
      <c r="I84" t="s">
        <v>884</v>
      </c>
      <c r="J84" s="74" t="s">
        <v>885</v>
      </c>
      <c r="K84" t="s">
        <v>886</v>
      </c>
      <c r="L84" t="s">
        <v>887</v>
      </c>
      <c r="M84" s="74" t="s">
        <v>888</v>
      </c>
      <c r="N84" t="s">
        <v>889</v>
      </c>
      <c r="O84" t="s">
        <v>890</v>
      </c>
      <c r="P84" s="74" t="s">
        <v>781</v>
      </c>
      <c r="Q84" t="s">
        <v>782</v>
      </c>
      <c r="R84" t="s">
        <v>783</v>
      </c>
      <c r="S84">
        <v>365</v>
      </c>
      <c r="T84" t="s">
        <v>891</v>
      </c>
      <c r="U84" s="74" t="s">
        <v>892</v>
      </c>
      <c r="V84" t="s">
        <v>741</v>
      </c>
      <c r="W84" t="s">
        <v>742</v>
      </c>
      <c r="X84">
        <v>75</v>
      </c>
      <c r="Y84">
        <v>40.450000000000003</v>
      </c>
      <c r="Z84">
        <v>40.43</v>
      </c>
      <c r="AA84">
        <v>20.215</v>
      </c>
      <c r="AB84" s="74" t="s">
        <v>895</v>
      </c>
      <c r="AC84" s="74" t="s">
        <v>896</v>
      </c>
    </row>
    <row r="85" spans="1:29" x14ac:dyDescent="0.25">
      <c r="A85" t="s">
        <v>881</v>
      </c>
      <c r="B85" t="s">
        <v>746</v>
      </c>
      <c r="C85" t="s">
        <v>716</v>
      </c>
      <c r="D85" t="s">
        <v>717</v>
      </c>
      <c r="E85" t="s">
        <v>716</v>
      </c>
      <c r="F85" t="s">
        <v>718</v>
      </c>
      <c r="G85" t="s">
        <v>882</v>
      </c>
      <c r="H85" t="s">
        <v>883</v>
      </c>
      <c r="I85" t="s">
        <v>884</v>
      </c>
      <c r="J85" s="74" t="s">
        <v>885</v>
      </c>
      <c r="K85" t="s">
        <v>886</v>
      </c>
      <c r="L85" t="s">
        <v>887</v>
      </c>
      <c r="M85" s="74" t="s">
        <v>888</v>
      </c>
      <c r="N85" t="s">
        <v>889</v>
      </c>
      <c r="O85" t="s">
        <v>890</v>
      </c>
      <c r="P85" s="74" t="s">
        <v>781</v>
      </c>
      <c r="Q85" t="s">
        <v>782</v>
      </c>
      <c r="R85" t="s">
        <v>783</v>
      </c>
      <c r="S85">
        <v>365</v>
      </c>
      <c r="T85" t="s">
        <v>891</v>
      </c>
      <c r="U85" s="74" t="s">
        <v>892</v>
      </c>
      <c r="V85" t="s">
        <v>739</v>
      </c>
      <c r="W85" t="s">
        <v>740</v>
      </c>
      <c r="X85">
        <v>75</v>
      </c>
      <c r="Y85">
        <v>112.67</v>
      </c>
      <c r="Z85">
        <v>112.66</v>
      </c>
      <c r="AA85">
        <v>56.33</v>
      </c>
      <c r="AB85" s="74" t="s">
        <v>895</v>
      </c>
      <c r="AC85" s="74" t="s">
        <v>896</v>
      </c>
    </row>
    <row r="86" spans="1:29" x14ac:dyDescent="0.25">
      <c r="A86" t="s">
        <v>881</v>
      </c>
      <c r="B86" t="s">
        <v>746</v>
      </c>
      <c r="C86" t="s">
        <v>716</v>
      </c>
      <c r="D86" t="s">
        <v>717</v>
      </c>
      <c r="E86" t="s">
        <v>716</v>
      </c>
      <c r="F86" t="s">
        <v>718</v>
      </c>
      <c r="G86" t="s">
        <v>882</v>
      </c>
      <c r="H86" t="s">
        <v>883</v>
      </c>
      <c r="I86" t="s">
        <v>884</v>
      </c>
      <c r="J86" s="74" t="s">
        <v>885</v>
      </c>
      <c r="K86" t="s">
        <v>886</v>
      </c>
      <c r="L86" t="s">
        <v>887</v>
      </c>
      <c r="M86" s="74" t="s">
        <v>888</v>
      </c>
      <c r="N86" t="s">
        <v>889</v>
      </c>
      <c r="O86" t="s">
        <v>890</v>
      </c>
      <c r="P86" s="74" t="s">
        <v>781</v>
      </c>
      <c r="Q86" t="s">
        <v>782</v>
      </c>
      <c r="R86" t="s">
        <v>783</v>
      </c>
      <c r="S86">
        <v>365</v>
      </c>
      <c r="T86" t="s">
        <v>891</v>
      </c>
      <c r="U86" s="74" t="s">
        <v>892</v>
      </c>
      <c r="V86" t="s">
        <v>899</v>
      </c>
      <c r="W86" t="s">
        <v>900</v>
      </c>
      <c r="X86">
        <v>75</v>
      </c>
      <c r="Y86">
        <v>14.32</v>
      </c>
      <c r="Z86">
        <v>14.28</v>
      </c>
      <c r="AA86">
        <v>7.14</v>
      </c>
      <c r="AB86" s="74" t="s">
        <v>895</v>
      </c>
      <c r="AC86" s="74" t="s">
        <v>896</v>
      </c>
    </row>
    <row r="87" spans="1:29" x14ac:dyDescent="0.25">
      <c r="A87" t="s">
        <v>881</v>
      </c>
      <c r="B87" t="s">
        <v>746</v>
      </c>
      <c r="C87" t="s">
        <v>716</v>
      </c>
      <c r="D87" t="s">
        <v>717</v>
      </c>
      <c r="E87" t="s">
        <v>716</v>
      </c>
      <c r="F87" t="s">
        <v>718</v>
      </c>
      <c r="G87" t="s">
        <v>882</v>
      </c>
      <c r="H87" t="s">
        <v>883</v>
      </c>
      <c r="I87" t="s">
        <v>884</v>
      </c>
      <c r="J87" s="74" t="s">
        <v>885</v>
      </c>
      <c r="K87" t="s">
        <v>886</v>
      </c>
      <c r="L87" t="s">
        <v>887</v>
      </c>
      <c r="M87" s="74" t="s">
        <v>888</v>
      </c>
      <c r="N87" t="s">
        <v>889</v>
      </c>
      <c r="O87" t="s">
        <v>890</v>
      </c>
      <c r="P87" s="74" t="s">
        <v>781</v>
      </c>
      <c r="Q87" t="s">
        <v>782</v>
      </c>
      <c r="R87" t="s">
        <v>783</v>
      </c>
      <c r="S87">
        <v>288</v>
      </c>
      <c r="T87" t="s">
        <v>901</v>
      </c>
      <c r="U87" s="74" t="s">
        <v>902</v>
      </c>
      <c r="V87" t="s">
        <v>737</v>
      </c>
      <c r="W87" t="s">
        <v>738</v>
      </c>
      <c r="X87">
        <v>75</v>
      </c>
      <c r="Y87">
        <v>62.6</v>
      </c>
      <c r="Z87">
        <v>62.6</v>
      </c>
      <c r="AA87">
        <v>31.3</v>
      </c>
      <c r="AB87" s="74" t="s">
        <v>895</v>
      </c>
      <c r="AC87" s="74" t="s">
        <v>896</v>
      </c>
    </row>
    <row r="88" spans="1:29" x14ac:dyDescent="0.25">
      <c r="A88" t="s">
        <v>881</v>
      </c>
      <c r="B88" t="s">
        <v>746</v>
      </c>
      <c r="C88" t="s">
        <v>716</v>
      </c>
      <c r="D88" t="s">
        <v>717</v>
      </c>
      <c r="E88" t="s">
        <v>716</v>
      </c>
      <c r="F88" t="s">
        <v>718</v>
      </c>
      <c r="G88" t="s">
        <v>882</v>
      </c>
      <c r="H88" t="s">
        <v>883</v>
      </c>
      <c r="I88" t="s">
        <v>884</v>
      </c>
      <c r="J88" s="74" t="s">
        <v>885</v>
      </c>
      <c r="K88" t="s">
        <v>886</v>
      </c>
      <c r="L88" t="s">
        <v>887</v>
      </c>
      <c r="M88" s="74" t="s">
        <v>888</v>
      </c>
      <c r="N88" t="s">
        <v>889</v>
      </c>
      <c r="O88" t="s">
        <v>890</v>
      </c>
      <c r="P88" s="74" t="s">
        <v>781</v>
      </c>
      <c r="Q88" t="s">
        <v>782</v>
      </c>
      <c r="R88" t="s">
        <v>783</v>
      </c>
      <c r="S88">
        <v>288</v>
      </c>
      <c r="T88" t="s">
        <v>901</v>
      </c>
      <c r="U88" s="74" t="s">
        <v>902</v>
      </c>
      <c r="V88" t="s">
        <v>897</v>
      </c>
      <c r="W88" t="s">
        <v>898</v>
      </c>
      <c r="X88">
        <v>75</v>
      </c>
      <c r="Y88">
        <v>36.090000000000003</v>
      </c>
      <c r="Z88">
        <v>36</v>
      </c>
      <c r="AA88">
        <v>18</v>
      </c>
      <c r="AB88" s="74" t="s">
        <v>895</v>
      </c>
      <c r="AC88" s="74" t="s">
        <v>896</v>
      </c>
    </row>
    <row r="89" spans="1:29" x14ac:dyDescent="0.25">
      <c r="A89" t="s">
        <v>881</v>
      </c>
      <c r="B89" t="s">
        <v>746</v>
      </c>
      <c r="C89" t="s">
        <v>716</v>
      </c>
      <c r="D89" t="s">
        <v>717</v>
      </c>
      <c r="E89" t="s">
        <v>716</v>
      </c>
      <c r="F89" t="s">
        <v>718</v>
      </c>
      <c r="G89" t="s">
        <v>882</v>
      </c>
      <c r="H89" t="s">
        <v>883</v>
      </c>
      <c r="I89" t="s">
        <v>884</v>
      </c>
      <c r="J89" s="74" t="s">
        <v>885</v>
      </c>
      <c r="K89" t="s">
        <v>886</v>
      </c>
      <c r="L89" t="s">
        <v>887</v>
      </c>
      <c r="M89" s="74" t="s">
        <v>888</v>
      </c>
      <c r="N89" t="s">
        <v>889</v>
      </c>
      <c r="O89" t="s">
        <v>890</v>
      </c>
      <c r="P89" s="74" t="s">
        <v>781</v>
      </c>
      <c r="Q89" t="s">
        <v>782</v>
      </c>
      <c r="R89" t="s">
        <v>783</v>
      </c>
      <c r="S89">
        <v>288</v>
      </c>
      <c r="T89" t="s">
        <v>901</v>
      </c>
      <c r="U89" s="74" t="s">
        <v>902</v>
      </c>
      <c r="V89" t="s">
        <v>756</v>
      </c>
      <c r="W89" t="s">
        <v>757</v>
      </c>
      <c r="X89">
        <v>75</v>
      </c>
      <c r="Y89">
        <v>33.51</v>
      </c>
      <c r="Z89">
        <v>32</v>
      </c>
      <c r="AA89">
        <v>16</v>
      </c>
      <c r="AB89" s="74" t="s">
        <v>895</v>
      </c>
      <c r="AC89" s="74" t="s">
        <v>896</v>
      </c>
    </row>
    <row r="90" spans="1:29" x14ac:dyDescent="0.25">
      <c r="A90" t="s">
        <v>881</v>
      </c>
      <c r="B90" t="s">
        <v>746</v>
      </c>
      <c r="C90" t="s">
        <v>716</v>
      </c>
      <c r="D90" t="s">
        <v>717</v>
      </c>
      <c r="E90" t="s">
        <v>716</v>
      </c>
      <c r="F90" t="s">
        <v>718</v>
      </c>
      <c r="G90" t="s">
        <v>882</v>
      </c>
      <c r="H90" t="s">
        <v>883</v>
      </c>
      <c r="I90" t="s">
        <v>884</v>
      </c>
      <c r="J90" s="74" t="s">
        <v>885</v>
      </c>
      <c r="K90" t="s">
        <v>886</v>
      </c>
      <c r="L90" t="s">
        <v>887</v>
      </c>
      <c r="M90" s="74" t="s">
        <v>888</v>
      </c>
      <c r="N90" t="s">
        <v>889</v>
      </c>
      <c r="O90" t="s">
        <v>890</v>
      </c>
      <c r="P90" s="74" t="s">
        <v>781</v>
      </c>
      <c r="Q90" t="s">
        <v>782</v>
      </c>
      <c r="R90" t="s">
        <v>783</v>
      </c>
      <c r="S90">
        <v>288</v>
      </c>
      <c r="T90" t="s">
        <v>901</v>
      </c>
      <c r="U90" s="74" t="s">
        <v>902</v>
      </c>
      <c r="V90" t="s">
        <v>733</v>
      </c>
      <c r="W90" t="s">
        <v>734</v>
      </c>
      <c r="X90">
        <v>75</v>
      </c>
      <c r="Y90">
        <v>370.77</v>
      </c>
      <c r="Z90">
        <v>370.73</v>
      </c>
      <c r="AA90">
        <v>185.36500000000001</v>
      </c>
      <c r="AB90" s="74" t="s">
        <v>895</v>
      </c>
      <c r="AC90" s="74" t="s">
        <v>896</v>
      </c>
    </row>
    <row r="91" spans="1:29" x14ac:dyDescent="0.25">
      <c r="A91" t="s">
        <v>881</v>
      </c>
      <c r="B91" t="s">
        <v>746</v>
      </c>
      <c r="C91" t="s">
        <v>716</v>
      </c>
      <c r="D91" t="s">
        <v>717</v>
      </c>
      <c r="E91" t="s">
        <v>716</v>
      </c>
      <c r="F91" t="s">
        <v>718</v>
      </c>
      <c r="G91" t="s">
        <v>882</v>
      </c>
      <c r="H91" t="s">
        <v>883</v>
      </c>
      <c r="I91" t="s">
        <v>884</v>
      </c>
      <c r="J91" s="74" t="s">
        <v>885</v>
      </c>
      <c r="K91" t="s">
        <v>886</v>
      </c>
      <c r="L91" t="s">
        <v>887</v>
      </c>
      <c r="M91" s="74" t="s">
        <v>888</v>
      </c>
      <c r="N91" t="s">
        <v>889</v>
      </c>
      <c r="O91" t="s">
        <v>890</v>
      </c>
      <c r="P91" s="74" t="s">
        <v>781</v>
      </c>
      <c r="Q91" t="s">
        <v>782</v>
      </c>
      <c r="R91" t="s">
        <v>783</v>
      </c>
      <c r="S91">
        <v>288</v>
      </c>
      <c r="T91" t="s">
        <v>901</v>
      </c>
      <c r="U91" s="74" t="s">
        <v>902</v>
      </c>
      <c r="V91" t="s">
        <v>893</v>
      </c>
      <c r="W91" t="s">
        <v>894</v>
      </c>
      <c r="X91">
        <v>75</v>
      </c>
      <c r="Y91">
        <v>101.78</v>
      </c>
      <c r="Z91">
        <v>101.08</v>
      </c>
      <c r="AA91">
        <v>50.54</v>
      </c>
      <c r="AB91" s="74" t="s">
        <v>895</v>
      </c>
      <c r="AC91" s="74" t="s">
        <v>896</v>
      </c>
    </row>
    <row r="92" spans="1:29" x14ac:dyDescent="0.25">
      <c r="A92" t="s">
        <v>881</v>
      </c>
      <c r="B92" t="s">
        <v>746</v>
      </c>
      <c r="C92" t="s">
        <v>716</v>
      </c>
      <c r="D92" t="s">
        <v>717</v>
      </c>
      <c r="E92" t="s">
        <v>716</v>
      </c>
      <c r="F92" t="s">
        <v>718</v>
      </c>
      <c r="G92" t="s">
        <v>882</v>
      </c>
      <c r="H92" t="s">
        <v>883</v>
      </c>
      <c r="I92" t="s">
        <v>884</v>
      </c>
      <c r="J92" s="74" t="s">
        <v>885</v>
      </c>
      <c r="K92" t="s">
        <v>886</v>
      </c>
      <c r="L92" t="s">
        <v>887</v>
      </c>
      <c r="M92" s="74" t="s">
        <v>888</v>
      </c>
      <c r="N92" t="s">
        <v>889</v>
      </c>
      <c r="O92" t="s">
        <v>890</v>
      </c>
      <c r="P92" s="74" t="s">
        <v>781</v>
      </c>
      <c r="Q92" t="s">
        <v>782</v>
      </c>
      <c r="R92" t="s">
        <v>783</v>
      </c>
      <c r="S92">
        <v>288</v>
      </c>
      <c r="T92" t="s">
        <v>901</v>
      </c>
      <c r="U92" s="74" t="s">
        <v>902</v>
      </c>
      <c r="V92" t="s">
        <v>741</v>
      </c>
      <c r="W92" t="s">
        <v>742</v>
      </c>
      <c r="X92">
        <v>75</v>
      </c>
      <c r="Y92">
        <v>40.450000000000003</v>
      </c>
      <c r="Z92">
        <v>40.409999999999997</v>
      </c>
      <c r="AA92">
        <v>20.204999999999998</v>
      </c>
      <c r="AB92" s="74" t="s">
        <v>895</v>
      </c>
      <c r="AC92" s="74" t="s">
        <v>896</v>
      </c>
    </row>
    <row r="93" spans="1:29" x14ac:dyDescent="0.25">
      <c r="A93" t="s">
        <v>881</v>
      </c>
      <c r="B93" t="s">
        <v>746</v>
      </c>
      <c r="C93" t="s">
        <v>716</v>
      </c>
      <c r="D93" t="s">
        <v>717</v>
      </c>
      <c r="E93" t="s">
        <v>716</v>
      </c>
      <c r="F93" t="s">
        <v>718</v>
      </c>
      <c r="G93" t="s">
        <v>882</v>
      </c>
      <c r="H93" t="s">
        <v>883</v>
      </c>
      <c r="I93" t="s">
        <v>884</v>
      </c>
      <c r="J93" s="74" t="s">
        <v>885</v>
      </c>
      <c r="K93" t="s">
        <v>886</v>
      </c>
      <c r="L93" t="s">
        <v>887</v>
      </c>
      <c r="M93" s="74" t="s">
        <v>888</v>
      </c>
      <c r="N93" t="s">
        <v>889</v>
      </c>
      <c r="O93" t="s">
        <v>890</v>
      </c>
      <c r="P93" s="74" t="s">
        <v>781</v>
      </c>
      <c r="Q93" t="s">
        <v>782</v>
      </c>
      <c r="R93" t="s">
        <v>783</v>
      </c>
      <c r="S93">
        <v>288</v>
      </c>
      <c r="T93" t="s">
        <v>901</v>
      </c>
      <c r="U93" s="74" t="s">
        <v>902</v>
      </c>
      <c r="V93" t="s">
        <v>739</v>
      </c>
      <c r="W93" t="s">
        <v>740</v>
      </c>
      <c r="X93">
        <v>75</v>
      </c>
      <c r="Y93">
        <v>112.67</v>
      </c>
      <c r="Z93">
        <v>112.57</v>
      </c>
      <c r="AA93">
        <v>56.284999999999997</v>
      </c>
      <c r="AB93" s="74" t="s">
        <v>895</v>
      </c>
      <c r="AC93" s="74" t="s">
        <v>896</v>
      </c>
    </row>
    <row r="94" spans="1:29" x14ac:dyDescent="0.25">
      <c r="A94" t="s">
        <v>881</v>
      </c>
      <c r="B94" t="s">
        <v>746</v>
      </c>
      <c r="C94" t="s">
        <v>716</v>
      </c>
      <c r="D94" t="s">
        <v>717</v>
      </c>
      <c r="E94" t="s">
        <v>716</v>
      </c>
      <c r="F94" t="s">
        <v>718</v>
      </c>
      <c r="G94" t="s">
        <v>882</v>
      </c>
      <c r="H94" t="s">
        <v>883</v>
      </c>
      <c r="I94" t="s">
        <v>884</v>
      </c>
      <c r="J94" s="74" t="s">
        <v>885</v>
      </c>
      <c r="K94" t="s">
        <v>886</v>
      </c>
      <c r="L94" t="s">
        <v>887</v>
      </c>
      <c r="M94" s="74" t="s">
        <v>888</v>
      </c>
      <c r="N94" t="s">
        <v>889</v>
      </c>
      <c r="O94" t="s">
        <v>890</v>
      </c>
      <c r="P94" s="74" t="s">
        <v>781</v>
      </c>
      <c r="Q94" t="s">
        <v>782</v>
      </c>
      <c r="R94" t="s">
        <v>783</v>
      </c>
      <c r="S94">
        <v>288</v>
      </c>
      <c r="T94" t="s">
        <v>901</v>
      </c>
      <c r="U94" s="74" t="s">
        <v>902</v>
      </c>
      <c r="V94" t="s">
        <v>899</v>
      </c>
      <c r="W94" t="s">
        <v>900</v>
      </c>
      <c r="X94">
        <v>75</v>
      </c>
      <c r="Y94">
        <v>14.32</v>
      </c>
      <c r="Z94">
        <v>14</v>
      </c>
      <c r="AA94">
        <v>7</v>
      </c>
      <c r="AB94" s="74" t="s">
        <v>895</v>
      </c>
      <c r="AC94" s="74" t="s">
        <v>896</v>
      </c>
    </row>
    <row r="95" spans="1:29" x14ac:dyDescent="0.25">
      <c r="A95" t="s">
        <v>881</v>
      </c>
      <c r="B95" t="s">
        <v>746</v>
      </c>
      <c r="C95" t="s">
        <v>716</v>
      </c>
      <c r="D95" t="s">
        <v>717</v>
      </c>
      <c r="E95" t="s">
        <v>716</v>
      </c>
      <c r="F95" t="s">
        <v>718</v>
      </c>
      <c r="G95" t="s">
        <v>882</v>
      </c>
      <c r="H95" t="s">
        <v>883</v>
      </c>
      <c r="I95" t="s">
        <v>884</v>
      </c>
      <c r="J95" s="74" t="s">
        <v>885</v>
      </c>
      <c r="K95" t="s">
        <v>886</v>
      </c>
      <c r="L95" t="s">
        <v>887</v>
      </c>
      <c r="M95" s="74" t="s">
        <v>888</v>
      </c>
      <c r="N95" t="s">
        <v>889</v>
      </c>
      <c r="O95" t="s">
        <v>890</v>
      </c>
      <c r="P95" s="74" t="s">
        <v>781</v>
      </c>
      <c r="Q95" t="s">
        <v>782</v>
      </c>
      <c r="R95" t="s">
        <v>783</v>
      </c>
      <c r="S95">
        <v>252</v>
      </c>
      <c r="T95" t="s">
        <v>903</v>
      </c>
      <c r="U95" s="74" t="s">
        <v>904</v>
      </c>
      <c r="V95" t="s">
        <v>893</v>
      </c>
      <c r="W95" t="s">
        <v>894</v>
      </c>
      <c r="X95">
        <v>75</v>
      </c>
      <c r="Y95">
        <v>101.77</v>
      </c>
      <c r="Z95">
        <v>101.76</v>
      </c>
      <c r="AA95">
        <v>50.88</v>
      </c>
      <c r="AB95" s="74" t="s">
        <v>895</v>
      </c>
      <c r="AC95" s="74" t="s">
        <v>896</v>
      </c>
    </row>
    <row r="96" spans="1:29" x14ac:dyDescent="0.25">
      <c r="A96" t="s">
        <v>881</v>
      </c>
      <c r="B96" t="s">
        <v>746</v>
      </c>
      <c r="C96" t="s">
        <v>716</v>
      </c>
      <c r="D96" t="s">
        <v>717</v>
      </c>
      <c r="E96" t="s">
        <v>716</v>
      </c>
      <c r="F96" t="s">
        <v>718</v>
      </c>
      <c r="G96" t="s">
        <v>882</v>
      </c>
      <c r="H96" t="s">
        <v>883</v>
      </c>
      <c r="I96" t="s">
        <v>884</v>
      </c>
      <c r="J96" s="74" t="s">
        <v>885</v>
      </c>
      <c r="K96" t="s">
        <v>886</v>
      </c>
      <c r="L96" t="s">
        <v>887</v>
      </c>
      <c r="M96" s="74" t="s">
        <v>888</v>
      </c>
      <c r="N96" t="s">
        <v>889</v>
      </c>
      <c r="O96" t="s">
        <v>890</v>
      </c>
      <c r="P96" s="74" t="s">
        <v>781</v>
      </c>
      <c r="Q96" t="s">
        <v>782</v>
      </c>
      <c r="R96" t="s">
        <v>783</v>
      </c>
      <c r="S96">
        <v>252</v>
      </c>
      <c r="T96" t="s">
        <v>903</v>
      </c>
      <c r="U96" s="74" t="s">
        <v>904</v>
      </c>
      <c r="V96" t="s">
        <v>756</v>
      </c>
      <c r="W96" t="s">
        <v>757</v>
      </c>
      <c r="X96">
        <v>75</v>
      </c>
      <c r="Y96">
        <v>33.51</v>
      </c>
      <c r="Z96">
        <v>33.479999999999997</v>
      </c>
      <c r="AA96">
        <v>16.739999999999998</v>
      </c>
      <c r="AB96" s="74" t="s">
        <v>895</v>
      </c>
      <c r="AC96" s="74" t="s">
        <v>896</v>
      </c>
    </row>
    <row r="97" spans="1:29" x14ac:dyDescent="0.25">
      <c r="A97" t="s">
        <v>881</v>
      </c>
      <c r="B97" t="s">
        <v>746</v>
      </c>
      <c r="C97" t="s">
        <v>716</v>
      </c>
      <c r="D97" t="s">
        <v>717</v>
      </c>
      <c r="E97" t="s">
        <v>716</v>
      </c>
      <c r="F97" t="s">
        <v>718</v>
      </c>
      <c r="G97" t="s">
        <v>882</v>
      </c>
      <c r="H97" t="s">
        <v>883</v>
      </c>
      <c r="I97" t="s">
        <v>884</v>
      </c>
      <c r="J97" s="74" t="s">
        <v>885</v>
      </c>
      <c r="K97" t="s">
        <v>886</v>
      </c>
      <c r="L97" t="s">
        <v>887</v>
      </c>
      <c r="M97" s="74" t="s">
        <v>888</v>
      </c>
      <c r="N97" t="s">
        <v>889</v>
      </c>
      <c r="O97" t="s">
        <v>890</v>
      </c>
      <c r="P97" s="74" t="s">
        <v>781</v>
      </c>
      <c r="Q97" t="s">
        <v>782</v>
      </c>
      <c r="R97" t="s">
        <v>783</v>
      </c>
      <c r="S97">
        <v>252</v>
      </c>
      <c r="T97" t="s">
        <v>903</v>
      </c>
      <c r="U97" s="74" t="s">
        <v>904</v>
      </c>
      <c r="V97" t="s">
        <v>737</v>
      </c>
      <c r="W97" t="s">
        <v>738</v>
      </c>
      <c r="X97">
        <v>75</v>
      </c>
      <c r="Y97">
        <v>62.6</v>
      </c>
      <c r="Z97">
        <v>62.56</v>
      </c>
      <c r="AA97">
        <v>31.28</v>
      </c>
      <c r="AB97" s="74" t="s">
        <v>895</v>
      </c>
      <c r="AC97" s="74" t="s">
        <v>896</v>
      </c>
    </row>
    <row r="98" spans="1:29" x14ac:dyDescent="0.25">
      <c r="A98" t="s">
        <v>881</v>
      </c>
      <c r="B98" t="s">
        <v>746</v>
      </c>
      <c r="C98" t="s">
        <v>716</v>
      </c>
      <c r="D98" t="s">
        <v>717</v>
      </c>
      <c r="E98" t="s">
        <v>716</v>
      </c>
      <c r="F98" t="s">
        <v>718</v>
      </c>
      <c r="G98" t="s">
        <v>882</v>
      </c>
      <c r="H98" t="s">
        <v>883</v>
      </c>
      <c r="I98" t="s">
        <v>884</v>
      </c>
      <c r="J98" s="74" t="s">
        <v>885</v>
      </c>
      <c r="K98" t="s">
        <v>886</v>
      </c>
      <c r="L98" t="s">
        <v>887</v>
      </c>
      <c r="M98" s="74" t="s">
        <v>888</v>
      </c>
      <c r="N98" t="s">
        <v>889</v>
      </c>
      <c r="O98" t="s">
        <v>890</v>
      </c>
      <c r="P98" s="74" t="s">
        <v>781</v>
      </c>
      <c r="Q98" t="s">
        <v>782</v>
      </c>
      <c r="R98" t="s">
        <v>783</v>
      </c>
      <c r="S98">
        <v>252</v>
      </c>
      <c r="T98" t="s">
        <v>903</v>
      </c>
      <c r="U98" s="74" t="s">
        <v>904</v>
      </c>
      <c r="V98" t="s">
        <v>897</v>
      </c>
      <c r="W98" t="s">
        <v>898</v>
      </c>
      <c r="X98">
        <v>75</v>
      </c>
      <c r="Y98">
        <v>36.090000000000003</v>
      </c>
      <c r="Z98">
        <v>36.04</v>
      </c>
      <c r="AA98">
        <v>18.02</v>
      </c>
      <c r="AB98" s="74" t="s">
        <v>895</v>
      </c>
      <c r="AC98" s="74" t="s">
        <v>896</v>
      </c>
    </row>
    <row r="99" spans="1:29" x14ac:dyDescent="0.25">
      <c r="A99" t="s">
        <v>881</v>
      </c>
      <c r="B99" t="s">
        <v>746</v>
      </c>
      <c r="C99" t="s">
        <v>716</v>
      </c>
      <c r="D99" t="s">
        <v>717</v>
      </c>
      <c r="E99" t="s">
        <v>716</v>
      </c>
      <c r="F99" t="s">
        <v>718</v>
      </c>
      <c r="G99" t="s">
        <v>882</v>
      </c>
      <c r="H99" t="s">
        <v>883</v>
      </c>
      <c r="I99" t="s">
        <v>884</v>
      </c>
      <c r="J99" s="74" t="s">
        <v>885</v>
      </c>
      <c r="K99" t="s">
        <v>886</v>
      </c>
      <c r="L99" t="s">
        <v>887</v>
      </c>
      <c r="M99" s="74" t="s">
        <v>888</v>
      </c>
      <c r="N99" t="s">
        <v>889</v>
      </c>
      <c r="O99" t="s">
        <v>890</v>
      </c>
      <c r="P99" s="74" t="s">
        <v>781</v>
      </c>
      <c r="Q99" t="s">
        <v>782</v>
      </c>
      <c r="R99" t="s">
        <v>783</v>
      </c>
      <c r="S99">
        <v>252</v>
      </c>
      <c r="T99" t="s">
        <v>903</v>
      </c>
      <c r="U99" s="74" t="s">
        <v>904</v>
      </c>
      <c r="V99" t="s">
        <v>733</v>
      </c>
      <c r="W99" t="s">
        <v>734</v>
      </c>
      <c r="X99">
        <v>75</v>
      </c>
      <c r="Y99">
        <v>370.77</v>
      </c>
      <c r="Z99">
        <v>370.73</v>
      </c>
      <c r="AA99">
        <v>185.36500000000001</v>
      </c>
      <c r="AB99" s="74" t="s">
        <v>895</v>
      </c>
      <c r="AC99" s="74" t="s">
        <v>896</v>
      </c>
    </row>
    <row r="100" spans="1:29" x14ac:dyDescent="0.25">
      <c r="A100" t="s">
        <v>881</v>
      </c>
      <c r="B100" t="s">
        <v>746</v>
      </c>
      <c r="C100" t="s">
        <v>716</v>
      </c>
      <c r="D100" t="s">
        <v>717</v>
      </c>
      <c r="E100" t="s">
        <v>716</v>
      </c>
      <c r="F100" t="s">
        <v>718</v>
      </c>
      <c r="G100" t="s">
        <v>882</v>
      </c>
      <c r="H100" t="s">
        <v>883</v>
      </c>
      <c r="I100" t="s">
        <v>884</v>
      </c>
      <c r="J100" s="74" t="s">
        <v>885</v>
      </c>
      <c r="K100" t="s">
        <v>886</v>
      </c>
      <c r="L100" t="s">
        <v>887</v>
      </c>
      <c r="M100" s="74" t="s">
        <v>888</v>
      </c>
      <c r="N100" t="s">
        <v>889</v>
      </c>
      <c r="O100" t="s">
        <v>890</v>
      </c>
      <c r="P100" s="74" t="s">
        <v>781</v>
      </c>
      <c r="Q100" t="s">
        <v>782</v>
      </c>
      <c r="R100" t="s">
        <v>783</v>
      </c>
      <c r="S100">
        <v>252</v>
      </c>
      <c r="T100" t="s">
        <v>903</v>
      </c>
      <c r="U100" s="74" t="s">
        <v>904</v>
      </c>
      <c r="V100" t="s">
        <v>741</v>
      </c>
      <c r="W100" t="s">
        <v>742</v>
      </c>
      <c r="X100">
        <v>75</v>
      </c>
      <c r="Y100">
        <v>40.46</v>
      </c>
      <c r="Z100">
        <v>40.42</v>
      </c>
      <c r="AA100">
        <v>20.21</v>
      </c>
      <c r="AB100" s="74" t="s">
        <v>895</v>
      </c>
      <c r="AC100" s="74" t="s">
        <v>896</v>
      </c>
    </row>
    <row r="101" spans="1:29" x14ac:dyDescent="0.25">
      <c r="A101" t="s">
        <v>881</v>
      </c>
      <c r="B101" t="s">
        <v>746</v>
      </c>
      <c r="C101" t="s">
        <v>716</v>
      </c>
      <c r="D101" t="s">
        <v>717</v>
      </c>
      <c r="E101" t="s">
        <v>716</v>
      </c>
      <c r="F101" t="s">
        <v>718</v>
      </c>
      <c r="G101" t="s">
        <v>882</v>
      </c>
      <c r="H101" t="s">
        <v>883</v>
      </c>
      <c r="I101" t="s">
        <v>884</v>
      </c>
      <c r="J101" s="74" t="s">
        <v>885</v>
      </c>
      <c r="K101" t="s">
        <v>886</v>
      </c>
      <c r="L101" t="s">
        <v>887</v>
      </c>
      <c r="M101" s="74" t="s">
        <v>888</v>
      </c>
      <c r="N101" t="s">
        <v>889</v>
      </c>
      <c r="O101" t="s">
        <v>890</v>
      </c>
      <c r="P101" s="74" t="s">
        <v>781</v>
      </c>
      <c r="Q101" t="s">
        <v>782</v>
      </c>
      <c r="R101" t="s">
        <v>783</v>
      </c>
      <c r="S101">
        <v>252</v>
      </c>
      <c r="T101" t="s">
        <v>903</v>
      </c>
      <c r="U101" s="74" t="s">
        <v>904</v>
      </c>
      <c r="V101" t="s">
        <v>739</v>
      </c>
      <c r="W101" t="s">
        <v>740</v>
      </c>
      <c r="X101">
        <v>75</v>
      </c>
      <c r="Y101">
        <v>112.67</v>
      </c>
      <c r="Z101">
        <v>112.63</v>
      </c>
      <c r="AA101">
        <v>56.314999999999998</v>
      </c>
      <c r="AB101" s="74" t="s">
        <v>895</v>
      </c>
      <c r="AC101" s="74" t="s">
        <v>896</v>
      </c>
    </row>
    <row r="102" spans="1:29" x14ac:dyDescent="0.25">
      <c r="A102" t="s">
        <v>881</v>
      </c>
      <c r="B102" t="s">
        <v>746</v>
      </c>
      <c r="C102" t="s">
        <v>716</v>
      </c>
      <c r="D102" t="s">
        <v>717</v>
      </c>
      <c r="E102" t="s">
        <v>716</v>
      </c>
      <c r="F102" t="s">
        <v>718</v>
      </c>
      <c r="G102" t="s">
        <v>882</v>
      </c>
      <c r="H102" t="s">
        <v>883</v>
      </c>
      <c r="I102" t="s">
        <v>884</v>
      </c>
      <c r="J102" s="74" t="s">
        <v>885</v>
      </c>
      <c r="K102" t="s">
        <v>886</v>
      </c>
      <c r="L102" t="s">
        <v>887</v>
      </c>
      <c r="M102" s="74" t="s">
        <v>888</v>
      </c>
      <c r="N102" t="s">
        <v>889</v>
      </c>
      <c r="O102" t="s">
        <v>890</v>
      </c>
      <c r="P102" s="74" t="s">
        <v>781</v>
      </c>
      <c r="Q102" t="s">
        <v>782</v>
      </c>
      <c r="R102" t="s">
        <v>783</v>
      </c>
      <c r="S102">
        <v>252</v>
      </c>
      <c r="T102" t="s">
        <v>903</v>
      </c>
      <c r="U102" s="74" t="s">
        <v>904</v>
      </c>
      <c r="V102" t="s">
        <v>899</v>
      </c>
      <c r="W102" t="s">
        <v>900</v>
      </c>
      <c r="X102">
        <v>75</v>
      </c>
      <c r="Y102">
        <v>14.31</v>
      </c>
      <c r="Z102">
        <v>14.28</v>
      </c>
      <c r="AA102">
        <v>7.14</v>
      </c>
      <c r="AB102" s="74" t="s">
        <v>895</v>
      </c>
      <c r="AC102" s="74" t="s">
        <v>896</v>
      </c>
    </row>
    <row r="103" spans="1:29" x14ac:dyDescent="0.25">
      <c r="A103" t="s">
        <v>905</v>
      </c>
      <c r="B103" t="s">
        <v>746</v>
      </c>
      <c r="C103" t="s">
        <v>716</v>
      </c>
      <c r="D103" t="s">
        <v>717</v>
      </c>
      <c r="E103" t="s">
        <v>716</v>
      </c>
      <c r="F103" t="s">
        <v>718</v>
      </c>
      <c r="G103" t="s">
        <v>882</v>
      </c>
      <c r="H103" t="s">
        <v>906</v>
      </c>
      <c r="I103" t="s">
        <v>907</v>
      </c>
      <c r="J103" s="74" t="s">
        <v>885</v>
      </c>
      <c r="K103" t="s">
        <v>886</v>
      </c>
      <c r="L103" t="s">
        <v>887</v>
      </c>
      <c r="M103" s="74" t="s">
        <v>888</v>
      </c>
      <c r="N103" t="s">
        <v>889</v>
      </c>
      <c r="O103" t="s">
        <v>890</v>
      </c>
      <c r="P103" s="74" t="s">
        <v>781</v>
      </c>
      <c r="Q103" t="s">
        <v>782</v>
      </c>
      <c r="R103" t="s">
        <v>783</v>
      </c>
      <c r="S103">
        <v>365</v>
      </c>
      <c r="T103" t="s">
        <v>908</v>
      </c>
      <c r="U103" s="74" t="s">
        <v>909</v>
      </c>
      <c r="V103" t="s">
        <v>739</v>
      </c>
      <c r="W103" t="s">
        <v>740</v>
      </c>
      <c r="X103">
        <v>65</v>
      </c>
      <c r="Y103">
        <v>64.959999999999994</v>
      </c>
      <c r="Z103">
        <v>64.94</v>
      </c>
      <c r="AA103">
        <v>32.47</v>
      </c>
      <c r="AB103" s="74" t="s">
        <v>910</v>
      </c>
      <c r="AC103" s="74" t="s">
        <v>911</v>
      </c>
    </row>
    <row r="104" spans="1:29" x14ac:dyDescent="0.25">
      <c r="A104" t="s">
        <v>905</v>
      </c>
      <c r="B104" t="s">
        <v>746</v>
      </c>
      <c r="C104" t="s">
        <v>716</v>
      </c>
      <c r="D104" t="s">
        <v>717</v>
      </c>
      <c r="E104" t="s">
        <v>716</v>
      </c>
      <c r="F104" t="s">
        <v>718</v>
      </c>
      <c r="G104" t="s">
        <v>882</v>
      </c>
      <c r="H104" t="s">
        <v>906</v>
      </c>
      <c r="I104" t="s">
        <v>907</v>
      </c>
      <c r="J104" s="74" t="s">
        <v>885</v>
      </c>
      <c r="K104" t="s">
        <v>886</v>
      </c>
      <c r="L104" t="s">
        <v>887</v>
      </c>
      <c r="M104" s="74" t="s">
        <v>888</v>
      </c>
      <c r="N104" t="s">
        <v>889</v>
      </c>
      <c r="O104" t="s">
        <v>890</v>
      </c>
      <c r="P104" s="74" t="s">
        <v>781</v>
      </c>
      <c r="Q104" t="s">
        <v>782</v>
      </c>
      <c r="R104" t="s">
        <v>783</v>
      </c>
      <c r="S104">
        <v>288</v>
      </c>
      <c r="T104" t="s">
        <v>912</v>
      </c>
      <c r="U104" s="74" t="s">
        <v>913</v>
      </c>
      <c r="V104" t="s">
        <v>893</v>
      </c>
      <c r="W104" t="s">
        <v>894</v>
      </c>
      <c r="X104">
        <v>65</v>
      </c>
      <c r="Y104">
        <v>77.88</v>
      </c>
      <c r="Z104">
        <v>73</v>
      </c>
      <c r="AA104">
        <v>36.5</v>
      </c>
      <c r="AB104" s="74" t="s">
        <v>910</v>
      </c>
      <c r="AC104" s="74" t="s">
        <v>911</v>
      </c>
    </row>
    <row r="105" spans="1:29" x14ac:dyDescent="0.25">
      <c r="A105" t="s">
        <v>905</v>
      </c>
      <c r="B105" t="s">
        <v>746</v>
      </c>
      <c r="C105" t="s">
        <v>716</v>
      </c>
      <c r="D105" t="s">
        <v>717</v>
      </c>
      <c r="E105" t="s">
        <v>716</v>
      </c>
      <c r="F105" t="s">
        <v>718</v>
      </c>
      <c r="G105" t="s">
        <v>882</v>
      </c>
      <c r="H105" t="s">
        <v>906</v>
      </c>
      <c r="I105" t="s">
        <v>907</v>
      </c>
      <c r="J105" s="74" t="s">
        <v>885</v>
      </c>
      <c r="K105" t="s">
        <v>886</v>
      </c>
      <c r="L105" t="s">
        <v>887</v>
      </c>
      <c r="M105" s="74" t="s">
        <v>888</v>
      </c>
      <c r="N105" t="s">
        <v>889</v>
      </c>
      <c r="O105" t="s">
        <v>890</v>
      </c>
      <c r="P105" s="74" t="s">
        <v>781</v>
      </c>
      <c r="Q105" t="s">
        <v>782</v>
      </c>
      <c r="R105" t="s">
        <v>783</v>
      </c>
      <c r="S105">
        <v>288</v>
      </c>
      <c r="T105" t="s">
        <v>912</v>
      </c>
      <c r="U105" s="74" t="s">
        <v>913</v>
      </c>
      <c r="V105" t="s">
        <v>756</v>
      </c>
      <c r="W105" t="s">
        <v>757</v>
      </c>
      <c r="X105">
        <v>65</v>
      </c>
      <c r="Y105">
        <v>28.22</v>
      </c>
      <c r="Z105">
        <v>28.2</v>
      </c>
      <c r="AA105">
        <v>14.1</v>
      </c>
      <c r="AB105" s="74" t="s">
        <v>910</v>
      </c>
      <c r="AC105" s="74" t="s">
        <v>911</v>
      </c>
    </row>
    <row r="106" spans="1:29" x14ac:dyDescent="0.25">
      <c r="A106" t="s">
        <v>905</v>
      </c>
      <c r="B106" t="s">
        <v>746</v>
      </c>
      <c r="C106" t="s">
        <v>716</v>
      </c>
      <c r="D106" t="s">
        <v>717</v>
      </c>
      <c r="E106" t="s">
        <v>716</v>
      </c>
      <c r="F106" t="s">
        <v>718</v>
      </c>
      <c r="G106" t="s">
        <v>882</v>
      </c>
      <c r="H106" t="s">
        <v>906</v>
      </c>
      <c r="I106" t="s">
        <v>907</v>
      </c>
      <c r="J106" s="74" t="s">
        <v>885</v>
      </c>
      <c r="K106" t="s">
        <v>886</v>
      </c>
      <c r="L106" t="s">
        <v>887</v>
      </c>
      <c r="M106" s="74" t="s">
        <v>888</v>
      </c>
      <c r="N106" t="s">
        <v>889</v>
      </c>
      <c r="O106" t="s">
        <v>890</v>
      </c>
      <c r="P106" s="74" t="s">
        <v>781</v>
      </c>
      <c r="Q106" t="s">
        <v>782</v>
      </c>
      <c r="R106" t="s">
        <v>783</v>
      </c>
      <c r="S106">
        <v>288</v>
      </c>
      <c r="T106" t="s">
        <v>912</v>
      </c>
      <c r="U106" s="74" t="s">
        <v>913</v>
      </c>
      <c r="V106" t="s">
        <v>897</v>
      </c>
      <c r="W106" t="s">
        <v>898</v>
      </c>
      <c r="X106">
        <v>65</v>
      </c>
      <c r="Y106">
        <v>30.23</v>
      </c>
      <c r="Z106">
        <v>30.2</v>
      </c>
      <c r="AA106">
        <v>15.1</v>
      </c>
      <c r="AB106" s="74" t="s">
        <v>910</v>
      </c>
      <c r="AC106" s="74" t="s">
        <v>911</v>
      </c>
    </row>
    <row r="107" spans="1:29" x14ac:dyDescent="0.25">
      <c r="A107" t="s">
        <v>905</v>
      </c>
      <c r="B107" t="s">
        <v>746</v>
      </c>
      <c r="C107" t="s">
        <v>716</v>
      </c>
      <c r="D107" t="s">
        <v>717</v>
      </c>
      <c r="E107" t="s">
        <v>716</v>
      </c>
      <c r="F107" t="s">
        <v>718</v>
      </c>
      <c r="G107" t="s">
        <v>882</v>
      </c>
      <c r="H107" t="s">
        <v>906</v>
      </c>
      <c r="I107" t="s">
        <v>907</v>
      </c>
      <c r="J107" s="74" t="s">
        <v>885</v>
      </c>
      <c r="K107" t="s">
        <v>886</v>
      </c>
      <c r="L107" t="s">
        <v>887</v>
      </c>
      <c r="M107" s="74" t="s">
        <v>888</v>
      </c>
      <c r="N107" t="s">
        <v>889</v>
      </c>
      <c r="O107" t="s">
        <v>890</v>
      </c>
      <c r="P107" s="74" t="s">
        <v>781</v>
      </c>
      <c r="Q107" t="s">
        <v>782</v>
      </c>
      <c r="R107" t="s">
        <v>783</v>
      </c>
      <c r="S107">
        <v>288</v>
      </c>
      <c r="T107" t="s">
        <v>912</v>
      </c>
      <c r="U107" s="74" t="s">
        <v>913</v>
      </c>
      <c r="V107" t="s">
        <v>733</v>
      </c>
      <c r="W107" t="s">
        <v>734</v>
      </c>
      <c r="X107">
        <v>65</v>
      </c>
      <c r="Y107">
        <v>240.53</v>
      </c>
      <c r="Z107">
        <v>240.52</v>
      </c>
      <c r="AA107">
        <v>120.26</v>
      </c>
      <c r="AB107" s="74" t="s">
        <v>910</v>
      </c>
      <c r="AC107" s="74" t="s">
        <v>911</v>
      </c>
    </row>
    <row r="108" spans="1:29" x14ac:dyDescent="0.25">
      <c r="A108" t="s">
        <v>905</v>
      </c>
      <c r="B108" t="s">
        <v>746</v>
      </c>
      <c r="C108" t="s">
        <v>716</v>
      </c>
      <c r="D108" t="s">
        <v>717</v>
      </c>
      <c r="E108" t="s">
        <v>716</v>
      </c>
      <c r="F108" t="s">
        <v>718</v>
      </c>
      <c r="G108" t="s">
        <v>882</v>
      </c>
      <c r="H108" t="s">
        <v>906</v>
      </c>
      <c r="I108" t="s">
        <v>907</v>
      </c>
      <c r="J108" s="74" t="s">
        <v>885</v>
      </c>
      <c r="K108" t="s">
        <v>886</v>
      </c>
      <c r="L108" t="s">
        <v>887</v>
      </c>
      <c r="M108" s="74" t="s">
        <v>888</v>
      </c>
      <c r="N108" t="s">
        <v>889</v>
      </c>
      <c r="O108" t="s">
        <v>890</v>
      </c>
      <c r="P108" s="74" t="s">
        <v>781</v>
      </c>
      <c r="Q108" t="s">
        <v>782</v>
      </c>
      <c r="R108" t="s">
        <v>783</v>
      </c>
      <c r="S108">
        <v>288</v>
      </c>
      <c r="T108" t="s">
        <v>912</v>
      </c>
      <c r="U108" s="74" t="s">
        <v>913</v>
      </c>
      <c r="V108" t="s">
        <v>741</v>
      </c>
      <c r="W108" t="s">
        <v>742</v>
      </c>
      <c r="X108">
        <v>65</v>
      </c>
      <c r="Y108">
        <v>26.16</v>
      </c>
      <c r="Z108">
        <v>26.12</v>
      </c>
      <c r="AA108">
        <v>13.06</v>
      </c>
      <c r="AB108" s="74" t="s">
        <v>910</v>
      </c>
      <c r="AC108" s="74" t="s">
        <v>911</v>
      </c>
    </row>
    <row r="109" spans="1:29" x14ac:dyDescent="0.25">
      <c r="A109" t="s">
        <v>905</v>
      </c>
      <c r="B109" t="s">
        <v>746</v>
      </c>
      <c r="C109" t="s">
        <v>716</v>
      </c>
      <c r="D109" t="s">
        <v>717</v>
      </c>
      <c r="E109" t="s">
        <v>716</v>
      </c>
      <c r="F109" t="s">
        <v>718</v>
      </c>
      <c r="G109" t="s">
        <v>882</v>
      </c>
      <c r="H109" t="s">
        <v>906</v>
      </c>
      <c r="I109" t="s">
        <v>907</v>
      </c>
      <c r="J109" s="74" t="s">
        <v>885</v>
      </c>
      <c r="K109" t="s">
        <v>886</v>
      </c>
      <c r="L109" t="s">
        <v>887</v>
      </c>
      <c r="M109" s="74" t="s">
        <v>888</v>
      </c>
      <c r="N109" t="s">
        <v>889</v>
      </c>
      <c r="O109" t="s">
        <v>890</v>
      </c>
      <c r="P109" s="74" t="s">
        <v>781</v>
      </c>
      <c r="Q109" t="s">
        <v>782</v>
      </c>
      <c r="R109" t="s">
        <v>783</v>
      </c>
      <c r="S109">
        <v>288</v>
      </c>
      <c r="T109" t="s">
        <v>912</v>
      </c>
      <c r="U109" s="74" t="s">
        <v>913</v>
      </c>
      <c r="V109" t="s">
        <v>739</v>
      </c>
      <c r="W109" t="s">
        <v>740</v>
      </c>
      <c r="X109">
        <v>65</v>
      </c>
      <c r="Y109">
        <v>64.95</v>
      </c>
      <c r="Z109">
        <v>64.92</v>
      </c>
      <c r="AA109">
        <v>32.46</v>
      </c>
      <c r="AB109" s="74" t="s">
        <v>910</v>
      </c>
      <c r="AC109" s="74" t="s">
        <v>911</v>
      </c>
    </row>
    <row r="110" spans="1:29" x14ac:dyDescent="0.25">
      <c r="A110" t="s">
        <v>905</v>
      </c>
      <c r="B110" t="s">
        <v>746</v>
      </c>
      <c r="C110" t="s">
        <v>716</v>
      </c>
      <c r="D110" t="s">
        <v>717</v>
      </c>
      <c r="E110" t="s">
        <v>716</v>
      </c>
      <c r="F110" t="s">
        <v>718</v>
      </c>
      <c r="G110" t="s">
        <v>882</v>
      </c>
      <c r="H110" t="s">
        <v>906</v>
      </c>
      <c r="I110" t="s">
        <v>907</v>
      </c>
      <c r="J110" s="74" t="s">
        <v>885</v>
      </c>
      <c r="K110" t="s">
        <v>886</v>
      </c>
      <c r="L110" t="s">
        <v>887</v>
      </c>
      <c r="M110" s="74" t="s">
        <v>888</v>
      </c>
      <c r="N110" t="s">
        <v>889</v>
      </c>
      <c r="O110" t="s">
        <v>890</v>
      </c>
      <c r="P110" s="74" t="s">
        <v>781</v>
      </c>
      <c r="Q110" t="s">
        <v>782</v>
      </c>
      <c r="R110" t="s">
        <v>783</v>
      </c>
      <c r="S110">
        <v>288</v>
      </c>
      <c r="T110" t="s">
        <v>912</v>
      </c>
      <c r="U110" s="74" t="s">
        <v>913</v>
      </c>
      <c r="V110" t="s">
        <v>899</v>
      </c>
      <c r="W110" t="s">
        <v>900</v>
      </c>
      <c r="X110">
        <v>65</v>
      </c>
      <c r="Y110">
        <v>35.68</v>
      </c>
      <c r="Z110">
        <v>35.64</v>
      </c>
      <c r="AA110">
        <v>17.82</v>
      </c>
      <c r="AB110" s="74" t="s">
        <v>910</v>
      </c>
      <c r="AC110" s="74" t="s">
        <v>911</v>
      </c>
    </row>
    <row r="111" spans="1:29" x14ac:dyDescent="0.25">
      <c r="A111" t="s">
        <v>905</v>
      </c>
      <c r="B111" t="s">
        <v>746</v>
      </c>
      <c r="C111" t="s">
        <v>716</v>
      </c>
      <c r="D111" t="s">
        <v>717</v>
      </c>
      <c r="E111" t="s">
        <v>716</v>
      </c>
      <c r="F111" t="s">
        <v>718</v>
      </c>
      <c r="G111" t="s">
        <v>882</v>
      </c>
      <c r="H111" t="s">
        <v>906</v>
      </c>
      <c r="I111" t="s">
        <v>907</v>
      </c>
      <c r="J111" s="74" t="s">
        <v>885</v>
      </c>
      <c r="K111" t="s">
        <v>886</v>
      </c>
      <c r="L111" t="s">
        <v>887</v>
      </c>
      <c r="M111" s="74" t="s">
        <v>888</v>
      </c>
      <c r="N111" t="s">
        <v>889</v>
      </c>
      <c r="O111" t="s">
        <v>890</v>
      </c>
      <c r="P111" s="74" t="s">
        <v>781</v>
      </c>
      <c r="Q111" t="s">
        <v>782</v>
      </c>
      <c r="R111" t="s">
        <v>783</v>
      </c>
      <c r="S111">
        <v>365</v>
      </c>
      <c r="T111" t="s">
        <v>908</v>
      </c>
      <c r="U111" s="74" t="s">
        <v>909</v>
      </c>
      <c r="V111" t="s">
        <v>893</v>
      </c>
      <c r="W111" t="s">
        <v>894</v>
      </c>
      <c r="X111">
        <v>65</v>
      </c>
      <c r="Y111">
        <v>77.89</v>
      </c>
      <c r="Z111">
        <v>77.819999999999993</v>
      </c>
      <c r="AA111">
        <v>38.909999999999997</v>
      </c>
      <c r="AB111" s="74" t="s">
        <v>910</v>
      </c>
      <c r="AC111" s="74" t="s">
        <v>911</v>
      </c>
    </row>
    <row r="112" spans="1:29" x14ac:dyDescent="0.25">
      <c r="A112" t="s">
        <v>905</v>
      </c>
      <c r="B112" t="s">
        <v>746</v>
      </c>
      <c r="C112" t="s">
        <v>716</v>
      </c>
      <c r="D112" t="s">
        <v>717</v>
      </c>
      <c r="E112" t="s">
        <v>716</v>
      </c>
      <c r="F112" t="s">
        <v>718</v>
      </c>
      <c r="G112" t="s">
        <v>882</v>
      </c>
      <c r="H112" t="s">
        <v>906</v>
      </c>
      <c r="I112" t="s">
        <v>907</v>
      </c>
      <c r="J112" s="74" t="s">
        <v>885</v>
      </c>
      <c r="K112" t="s">
        <v>886</v>
      </c>
      <c r="L112" t="s">
        <v>887</v>
      </c>
      <c r="M112" s="74" t="s">
        <v>888</v>
      </c>
      <c r="N112" t="s">
        <v>889</v>
      </c>
      <c r="O112" t="s">
        <v>890</v>
      </c>
      <c r="P112" s="74" t="s">
        <v>781</v>
      </c>
      <c r="Q112" t="s">
        <v>782</v>
      </c>
      <c r="R112" t="s">
        <v>783</v>
      </c>
      <c r="S112">
        <v>365</v>
      </c>
      <c r="T112" t="s">
        <v>908</v>
      </c>
      <c r="U112" s="74" t="s">
        <v>909</v>
      </c>
      <c r="V112" t="s">
        <v>756</v>
      </c>
      <c r="W112" t="s">
        <v>757</v>
      </c>
      <c r="X112">
        <v>65</v>
      </c>
      <c r="Y112">
        <v>28.23</v>
      </c>
      <c r="Z112">
        <v>28.18</v>
      </c>
      <c r="AA112">
        <v>14.09</v>
      </c>
      <c r="AB112" s="74" t="s">
        <v>910</v>
      </c>
      <c r="AC112" s="74" t="s">
        <v>911</v>
      </c>
    </row>
    <row r="113" spans="1:29" x14ac:dyDescent="0.25">
      <c r="A113" t="s">
        <v>905</v>
      </c>
      <c r="B113" t="s">
        <v>746</v>
      </c>
      <c r="C113" t="s">
        <v>716</v>
      </c>
      <c r="D113" t="s">
        <v>717</v>
      </c>
      <c r="E113" t="s">
        <v>716</v>
      </c>
      <c r="F113" t="s">
        <v>718</v>
      </c>
      <c r="G113" t="s">
        <v>882</v>
      </c>
      <c r="H113" t="s">
        <v>906</v>
      </c>
      <c r="I113" t="s">
        <v>907</v>
      </c>
      <c r="J113" s="74" t="s">
        <v>885</v>
      </c>
      <c r="K113" t="s">
        <v>886</v>
      </c>
      <c r="L113" t="s">
        <v>887</v>
      </c>
      <c r="M113" s="74" t="s">
        <v>888</v>
      </c>
      <c r="N113" t="s">
        <v>889</v>
      </c>
      <c r="O113" t="s">
        <v>890</v>
      </c>
      <c r="P113" s="74" t="s">
        <v>781</v>
      </c>
      <c r="Q113" t="s">
        <v>782</v>
      </c>
      <c r="R113" t="s">
        <v>783</v>
      </c>
      <c r="S113">
        <v>365</v>
      </c>
      <c r="T113" t="s">
        <v>908</v>
      </c>
      <c r="U113" s="74" t="s">
        <v>909</v>
      </c>
      <c r="V113" t="s">
        <v>897</v>
      </c>
      <c r="W113" t="s">
        <v>898</v>
      </c>
      <c r="X113">
        <v>65</v>
      </c>
      <c r="Y113">
        <v>30.23</v>
      </c>
      <c r="Z113">
        <v>30.12</v>
      </c>
      <c r="AA113">
        <v>15.06</v>
      </c>
      <c r="AB113" s="74" t="s">
        <v>910</v>
      </c>
      <c r="AC113" s="74" t="s">
        <v>911</v>
      </c>
    </row>
    <row r="114" spans="1:29" x14ac:dyDescent="0.25">
      <c r="A114" t="s">
        <v>905</v>
      </c>
      <c r="B114" t="s">
        <v>746</v>
      </c>
      <c r="C114" t="s">
        <v>716</v>
      </c>
      <c r="D114" t="s">
        <v>717</v>
      </c>
      <c r="E114" t="s">
        <v>716</v>
      </c>
      <c r="F114" t="s">
        <v>718</v>
      </c>
      <c r="G114" t="s">
        <v>882</v>
      </c>
      <c r="H114" t="s">
        <v>906</v>
      </c>
      <c r="I114" t="s">
        <v>907</v>
      </c>
      <c r="J114" s="74" t="s">
        <v>885</v>
      </c>
      <c r="K114" t="s">
        <v>886</v>
      </c>
      <c r="L114" t="s">
        <v>887</v>
      </c>
      <c r="M114" s="74" t="s">
        <v>888</v>
      </c>
      <c r="N114" t="s">
        <v>889</v>
      </c>
      <c r="O114" t="s">
        <v>890</v>
      </c>
      <c r="P114" s="74" t="s">
        <v>781</v>
      </c>
      <c r="Q114" t="s">
        <v>782</v>
      </c>
      <c r="R114" t="s">
        <v>783</v>
      </c>
      <c r="S114">
        <v>365</v>
      </c>
      <c r="T114" t="s">
        <v>908</v>
      </c>
      <c r="U114" s="74" t="s">
        <v>909</v>
      </c>
      <c r="V114" t="s">
        <v>733</v>
      </c>
      <c r="W114" t="s">
        <v>734</v>
      </c>
      <c r="X114">
        <v>65</v>
      </c>
      <c r="Y114">
        <v>240.54</v>
      </c>
      <c r="Z114">
        <v>240.464</v>
      </c>
      <c r="AA114">
        <v>120.232</v>
      </c>
      <c r="AB114" s="74" t="s">
        <v>910</v>
      </c>
      <c r="AC114" s="74" t="s">
        <v>911</v>
      </c>
    </row>
    <row r="115" spans="1:29" x14ac:dyDescent="0.25">
      <c r="A115" t="s">
        <v>905</v>
      </c>
      <c r="B115" t="s">
        <v>746</v>
      </c>
      <c r="C115" t="s">
        <v>716</v>
      </c>
      <c r="D115" t="s">
        <v>717</v>
      </c>
      <c r="E115" t="s">
        <v>716</v>
      </c>
      <c r="F115" t="s">
        <v>718</v>
      </c>
      <c r="G115" t="s">
        <v>882</v>
      </c>
      <c r="H115" t="s">
        <v>906</v>
      </c>
      <c r="I115" t="s">
        <v>907</v>
      </c>
      <c r="J115" s="74" t="s">
        <v>885</v>
      </c>
      <c r="K115" t="s">
        <v>886</v>
      </c>
      <c r="L115" t="s">
        <v>887</v>
      </c>
      <c r="M115" s="74" t="s">
        <v>888</v>
      </c>
      <c r="N115" t="s">
        <v>889</v>
      </c>
      <c r="O115" t="s">
        <v>890</v>
      </c>
      <c r="P115" s="74" t="s">
        <v>781</v>
      </c>
      <c r="Q115" t="s">
        <v>782</v>
      </c>
      <c r="R115" t="s">
        <v>783</v>
      </c>
      <c r="S115">
        <v>365</v>
      </c>
      <c r="T115" t="s">
        <v>908</v>
      </c>
      <c r="U115" s="74" t="s">
        <v>909</v>
      </c>
      <c r="V115" t="s">
        <v>741</v>
      </c>
      <c r="W115" t="s">
        <v>742</v>
      </c>
      <c r="X115">
        <v>65</v>
      </c>
      <c r="Y115">
        <v>26.36</v>
      </c>
      <c r="Z115">
        <v>26.335999999999999</v>
      </c>
      <c r="AA115">
        <v>13.167999999999999</v>
      </c>
      <c r="AB115" s="74" t="s">
        <v>910</v>
      </c>
      <c r="AC115" s="74" t="s">
        <v>911</v>
      </c>
    </row>
    <row r="116" spans="1:29" x14ac:dyDescent="0.25">
      <c r="A116" t="s">
        <v>905</v>
      </c>
      <c r="B116" t="s">
        <v>746</v>
      </c>
      <c r="C116" t="s">
        <v>716</v>
      </c>
      <c r="D116" t="s">
        <v>717</v>
      </c>
      <c r="E116" t="s">
        <v>716</v>
      </c>
      <c r="F116" t="s">
        <v>718</v>
      </c>
      <c r="G116" t="s">
        <v>882</v>
      </c>
      <c r="H116" t="s">
        <v>906</v>
      </c>
      <c r="I116" t="s">
        <v>907</v>
      </c>
      <c r="J116" s="74" t="s">
        <v>885</v>
      </c>
      <c r="K116" t="s">
        <v>886</v>
      </c>
      <c r="L116" t="s">
        <v>887</v>
      </c>
      <c r="M116" s="74" t="s">
        <v>888</v>
      </c>
      <c r="N116" t="s">
        <v>889</v>
      </c>
      <c r="O116" t="s">
        <v>890</v>
      </c>
      <c r="P116" s="74" t="s">
        <v>781</v>
      </c>
      <c r="Q116" t="s">
        <v>782</v>
      </c>
      <c r="R116" t="s">
        <v>783</v>
      </c>
      <c r="S116">
        <v>365</v>
      </c>
      <c r="T116" t="s">
        <v>908</v>
      </c>
      <c r="U116" s="74" t="s">
        <v>909</v>
      </c>
      <c r="V116" t="s">
        <v>899</v>
      </c>
      <c r="W116" t="s">
        <v>900</v>
      </c>
      <c r="X116">
        <v>65</v>
      </c>
      <c r="Y116">
        <v>35.68</v>
      </c>
      <c r="Z116">
        <v>35.6</v>
      </c>
      <c r="AA116">
        <v>17.8</v>
      </c>
      <c r="AB116" s="74" t="s">
        <v>910</v>
      </c>
      <c r="AC116" s="74" t="s">
        <v>911</v>
      </c>
    </row>
    <row r="117" spans="1:29" x14ac:dyDescent="0.25">
      <c r="A117" t="s">
        <v>914</v>
      </c>
      <c r="B117" t="s">
        <v>746</v>
      </c>
      <c r="C117" t="s">
        <v>716</v>
      </c>
      <c r="D117" t="s">
        <v>717</v>
      </c>
      <c r="E117" t="s">
        <v>716</v>
      </c>
      <c r="F117" t="s">
        <v>718</v>
      </c>
      <c r="G117" t="s">
        <v>719</v>
      </c>
      <c r="H117" t="s">
        <v>720</v>
      </c>
      <c r="I117" t="s">
        <v>721</v>
      </c>
      <c r="J117" s="74" t="s">
        <v>722</v>
      </c>
      <c r="K117" t="s">
        <v>723</v>
      </c>
      <c r="L117" t="s">
        <v>724</v>
      </c>
      <c r="M117" s="74" t="s">
        <v>747</v>
      </c>
      <c r="N117" t="s">
        <v>748</v>
      </c>
      <c r="O117" t="s">
        <v>749</v>
      </c>
      <c r="P117" s="74" t="s">
        <v>728</v>
      </c>
      <c r="Q117" t="s">
        <v>729</v>
      </c>
      <c r="R117" t="s">
        <v>730</v>
      </c>
      <c r="S117">
        <v>365</v>
      </c>
      <c r="T117" t="s">
        <v>915</v>
      </c>
      <c r="U117" s="74" t="s">
        <v>916</v>
      </c>
      <c r="V117" t="s">
        <v>741</v>
      </c>
      <c r="W117" t="s">
        <v>742</v>
      </c>
      <c r="X117">
        <v>60</v>
      </c>
      <c r="Y117">
        <v>47.23</v>
      </c>
      <c r="Z117">
        <v>46.694920271999997</v>
      </c>
      <c r="AA117">
        <v>46.694920271999997</v>
      </c>
      <c r="AB117" s="74" t="s">
        <v>917</v>
      </c>
      <c r="AC117" s="74" t="s">
        <v>918</v>
      </c>
    </row>
    <row r="118" spans="1:29" x14ac:dyDescent="0.25">
      <c r="A118" t="s">
        <v>914</v>
      </c>
      <c r="B118" t="s">
        <v>746</v>
      </c>
      <c r="C118" t="s">
        <v>716</v>
      </c>
      <c r="D118" t="s">
        <v>717</v>
      </c>
      <c r="E118" t="s">
        <v>716</v>
      </c>
      <c r="F118" t="s">
        <v>718</v>
      </c>
      <c r="G118" t="s">
        <v>719</v>
      </c>
      <c r="H118" t="s">
        <v>720</v>
      </c>
      <c r="I118" t="s">
        <v>721</v>
      </c>
      <c r="J118" s="74" t="s">
        <v>722</v>
      </c>
      <c r="K118" t="s">
        <v>723</v>
      </c>
      <c r="L118" t="s">
        <v>724</v>
      </c>
      <c r="M118" s="74" t="s">
        <v>747</v>
      </c>
      <c r="N118" t="s">
        <v>748</v>
      </c>
      <c r="O118" t="s">
        <v>749</v>
      </c>
      <c r="P118" s="74" t="s">
        <v>728</v>
      </c>
      <c r="Q118" t="s">
        <v>729</v>
      </c>
      <c r="R118" t="s">
        <v>730</v>
      </c>
      <c r="S118">
        <v>365</v>
      </c>
      <c r="T118" t="s">
        <v>915</v>
      </c>
      <c r="U118" s="74" t="s">
        <v>916</v>
      </c>
      <c r="V118" t="s">
        <v>733</v>
      </c>
      <c r="W118" t="s">
        <v>734</v>
      </c>
      <c r="X118">
        <v>60</v>
      </c>
      <c r="Y118">
        <v>1856.97</v>
      </c>
      <c r="Z118">
        <v>1854.5697009840001</v>
      </c>
      <c r="AA118">
        <v>1854.5697009840001</v>
      </c>
      <c r="AB118" s="74" t="s">
        <v>917</v>
      </c>
      <c r="AC118" s="74" t="s">
        <v>918</v>
      </c>
    </row>
    <row r="119" spans="1:29" x14ac:dyDescent="0.25">
      <c r="A119" t="s">
        <v>914</v>
      </c>
      <c r="B119" t="s">
        <v>746</v>
      </c>
      <c r="C119" t="s">
        <v>716</v>
      </c>
      <c r="D119" t="s">
        <v>717</v>
      </c>
      <c r="E119" t="s">
        <v>716</v>
      </c>
      <c r="F119" t="s">
        <v>718</v>
      </c>
      <c r="G119" t="s">
        <v>719</v>
      </c>
      <c r="H119" t="s">
        <v>720</v>
      </c>
      <c r="I119" t="s">
        <v>721</v>
      </c>
      <c r="J119" s="74" t="s">
        <v>722</v>
      </c>
      <c r="K119" t="s">
        <v>723</v>
      </c>
      <c r="L119" t="s">
        <v>724</v>
      </c>
      <c r="M119" s="74" t="s">
        <v>747</v>
      </c>
      <c r="N119" t="s">
        <v>748</v>
      </c>
      <c r="O119" t="s">
        <v>749</v>
      </c>
      <c r="P119" s="74" t="s">
        <v>728</v>
      </c>
      <c r="Q119" t="s">
        <v>729</v>
      </c>
      <c r="R119" t="s">
        <v>730</v>
      </c>
      <c r="S119">
        <v>365</v>
      </c>
      <c r="T119" t="s">
        <v>915</v>
      </c>
      <c r="U119" s="74" t="s">
        <v>916</v>
      </c>
      <c r="V119" t="s">
        <v>756</v>
      </c>
      <c r="W119" t="s">
        <v>757</v>
      </c>
      <c r="X119">
        <v>60</v>
      </c>
      <c r="Y119">
        <v>65.2</v>
      </c>
      <c r="Z119">
        <v>55.180923798000002</v>
      </c>
      <c r="AA119">
        <v>55.180923798000002</v>
      </c>
      <c r="AB119" s="74" t="s">
        <v>917</v>
      </c>
      <c r="AC119" s="74" t="s">
        <v>918</v>
      </c>
    </row>
    <row r="120" spans="1:29" x14ac:dyDescent="0.25">
      <c r="A120" t="s">
        <v>914</v>
      </c>
      <c r="B120" t="s">
        <v>746</v>
      </c>
      <c r="C120" t="s">
        <v>716</v>
      </c>
      <c r="D120" t="s">
        <v>717</v>
      </c>
      <c r="E120" t="s">
        <v>716</v>
      </c>
      <c r="F120" t="s">
        <v>718</v>
      </c>
      <c r="G120" t="s">
        <v>719</v>
      </c>
      <c r="H120" t="s">
        <v>720</v>
      </c>
      <c r="I120" t="s">
        <v>721</v>
      </c>
      <c r="J120" s="74" t="s">
        <v>722</v>
      </c>
      <c r="K120" t="s">
        <v>723</v>
      </c>
      <c r="L120" t="s">
        <v>724</v>
      </c>
      <c r="M120" s="74" t="s">
        <v>747</v>
      </c>
      <c r="N120" t="s">
        <v>748</v>
      </c>
      <c r="O120" t="s">
        <v>749</v>
      </c>
      <c r="P120" s="74" t="s">
        <v>728</v>
      </c>
      <c r="Q120" t="s">
        <v>729</v>
      </c>
      <c r="R120" t="s">
        <v>730</v>
      </c>
      <c r="S120">
        <v>365</v>
      </c>
      <c r="T120" t="s">
        <v>915</v>
      </c>
      <c r="U120" s="74" t="s">
        <v>916</v>
      </c>
      <c r="V120" t="s">
        <v>737</v>
      </c>
      <c r="W120" t="s">
        <v>738</v>
      </c>
      <c r="X120">
        <v>60</v>
      </c>
      <c r="Y120">
        <v>229.81</v>
      </c>
      <c r="Z120">
        <v>229.52856326400001</v>
      </c>
      <c r="AA120">
        <v>229.52856326400001</v>
      </c>
      <c r="AB120" s="74" t="s">
        <v>917</v>
      </c>
      <c r="AC120" s="74" t="s">
        <v>918</v>
      </c>
    </row>
    <row r="121" spans="1:29" x14ac:dyDescent="0.25">
      <c r="A121" t="s">
        <v>914</v>
      </c>
      <c r="B121" t="s">
        <v>746</v>
      </c>
      <c r="C121" t="s">
        <v>716</v>
      </c>
      <c r="D121" t="s">
        <v>717</v>
      </c>
      <c r="E121" t="s">
        <v>716</v>
      </c>
      <c r="F121" t="s">
        <v>718</v>
      </c>
      <c r="G121" t="s">
        <v>719</v>
      </c>
      <c r="H121" t="s">
        <v>720</v>
      </c>
      <c r="I121" t="s">
        <v>721</v>
      </c>
      <c r="J121" s="74" t="s">
        <v>722</v>
      </c>
      <c r="K121" t="s">
        <v>723</v>
      </c>
      <c r="L121" t="s">
        <v>724</v>
      </c>
      <c r="M121" s="74" t="s">
        <v>747</v>
      </c>
      <c r="N121" t="s">
        <v>748</v>
      </c>
      <c r="O121" t="s">
        <v>749</v>
      </c>
      <c r="P121" s="74" t="s">
        <v>728</v>
      </c>
      <c r="Q121" t="s">
        <v>729</v>
      </c>
      <c r="R121" t="s">
        <v>730</v>
      </c>
      <c r="S121">
        <v>365</v>
      </c>
      <c r="T121" t="s">
        <v>915</v>
      </c>
      <c r="U121" s="74" t="s">
        <v>916</v>
      </c>
      <c r="V121" t="s">
        <v>893</v>
      </c>
      <c r="W121" t="s">
        <v>894</v>
      </c>
      <c r="X121">
        <v>60</v>
      </c>
      <c r="Y121">
        <v>149.07</v>
      </c>
      <c r="Z121">
        <v>128.25461048400001</v>
      </c>
      <c r="AA121">
        <v>128.25461048400001</v>
      </c>
      <c r="AB121" s="74" t="s">
        <v>917</v>
      </c>
      <c r="AC121" s="74" t="s">
        <v>918</v>
      </c>
    </row>
    <row r="122" spans="1:29" x14ac:dyDescent="0.25">
      <c r="A122" t="s">
        <v>914</v>
      </c>
      <c r="B122" t="s">
        <v>746</v>
      </c>
      <c r="C122" t="s">
        <v>716</v>
      </c>
      <c r="D122" t="s">
        <v>717</v>
      </c>
      <c r="E122" t="s">
        <v>716</v>
      </c>
      <c r="F122" t="s">
        <v>718</v>
      </c>
      <c r="G122" t="s">
        <v>719</v>
      </c>
      <c r="H122" t="s">
        <v>720</v>
      </c>
      <c r="I122" t="s">
        <v>721</v>
      </c>
      <c r="J122" s="74" t="s">
        <v>722</v>
      </c>
      <c r="K122" t="s">
        <v>723</v>
      </c>
      <c r="L122" t="s">
        <v>724</v>
      </c>
      <c r="M122" s="74" t="s">
        <v>747</v>
      </c>
      <c r="N122" t="s">
        <v>748</v>
      </c>
      <c r="O122" t="s">
        <v>749</v>
      </c>
      <c r="P122" s="74" t="s">
        <v>728</v>
      </c>
      <c r="Q122" t="s">
        <v>729</v>
      </c>
      <c r="R122" t="s">
        <v>730</v>
      </c>
      <c r="S122">
        <v>365</v>
      </c>
      <c r="T122" t="s">
        <v>915</v>
      </c>
      <c r="U122" s="74" t="s">
        <v>916</v>
      </c>
      <c r="V122" t="s">
        <v>739</v>
      </c>
      <c r="W122" t="s">
        <v>740</v>
      </c>
      <c r="X122">
        <v>60</v>
      </c>
      <c r="Y122">
        <v>85.41</v>
      </c>
      <c r="Z122">
        <v>83.010763835999995</v>
      </c>
      <c r="AA122">
        <v>83.010763835999995</v>
      </c>
      <c r="AB122" s="74" t="s">
        <v>917</v>
      </c>
      <c r="AC122" s="74" t="s">
        <v>918</v>
      </c>
    </row>
    <row r="123" spans="1:29" x14ac:dyDescent="0.25">
      <c r="A123" t="s">
        <v>919</v>
      </c>
      <c r="B123" t="s">
        <v>746</v>
      </c>
      <c r="C123" t="s">
        <v>716</v>
      </c>
      <c r="D123" t="s">
        <v>717</v>
      </c>
      <c r="E123" t="s">
        <v>716</v>
      </c>
      <c r="F123" t="s">
        <v>718</v>
      </c>
      <c r="G123" t="s">
        <v>920</v>
      </c>
      <c r="H123" t="s">
        <v>828</v>
      </c>
      <c r="I123" t="s">
        <v>829</v>
      </c>
      <c r="J123" s="74" t="s">
        <v>921</v>
      </c>
      <c r="K123" t="s">
        <v>922</v>
      </c>
      <c r="L123" t="s">
        <v>923</v>
      </c>
      <c r="M123" s="74" t="s">
        <v>921</v>
      </c>
      <c r="N123" t="s">
        <v>922</v>
      </c>
      <c r="O123" t="s">
        <v>923</v>
      </c>
      <c r="P123" s="74" t="s">
        <v>781</v>
      </c>
      <c r="Q123" t="s">
        <v>782</v>
      </c>
      <c r="R123" t="s">
        <v>783</v>
      </c>
      <c r="S123">
        <v>180</v>
      </c>
      <c r="T123" t="s">
        <v>924</v>
      </c>
      <c r="U123" s="74" t="s">
        <v>925</v>
      </c>
      <c r="V123" t="s">
        <v>926</v>
      </c>
      <c r="W123" t="s">
        <v>70</v>
      </c>
      <c r="X123">
        <v>90</v>
      </c>
      <c r="Y123">
        <v>1128.71</v>
      </c>
      <c r="Z123">
        <v>1127.43</v>
      </c>
      <c r="AA123">
        <v>563.71500000000003</v>
      </c>
      <c r="AB123" s="74" t="s">
        <v>927</v>
      </c>
      <c r="AC123" s="74" t="s">
        <v>928</v>
      </c>
    </row>
    <row r="124" spans="1:29" x14ac:dyDescent="0.25">
      <c r="A124" t="s">
        <v>919</v>
      </c>
      <c r="B124" t="s">
        <v>746</v>
      </c>
      <c r="C124" t="s">
        <v>716</v>
      </c>
      <c r="D124" t="s">
        <v>717</v>
      </c>
      <c r="E124" t="s">
        <v>716</v>
      </c>
      <c r="F124" t="s">
        <v>718</v>
      </c>
      <c r="G124" t="s">
        <v>920</v>
      </c>
      <c r="H124" t="s">
        <v>828</v>
      </c>
      <c r="I124" t="s">
        <v>829</v>
      </c>
      <c r="J124" s="74" t="s">
        <v>921</v>
      </c>
      <c r="K124" t="s">
        <v>922</v>
      </c>
      <c r="L124" t="s">
        <v>923</v>
      </c>
      <c r="M124" s="74" t="s">
        <v>921</v>
      </c>
      <c r="N124" t="s">
        <v>922</v>
      </c>
      <c r="O124" t="s">
        <v>923</v>
      </c>
      <c r="P124" s="74" t="s">
        <v>781</v>
      </c>
      <c r="Q124" t="s">
        <v>782</v>
      </c>
      <c r="R124" t="s">
        <v>783</v>
      </c>
      <c r="S124">
        <v>180</v>
      </c>
      <c r="T124" t="s">
        <v>924</v>
      </c>
      <c r="U124" s="74" t="s">
        <v>925</v>
      </c>
      <c r="V124" t="s">
        <v>846</v>
      </c>
      <c r="W124" t="s">
        <v>847</v>
      </c>
      <c r="X124">
        <v>90</v>
      </c>
      <c r="Y124">
        <v>194.1</v>
      </c>
      <c r="Z124">
        <v>194.06399999999999</v>
      </c>
      <c r="AA124">
        <v>97.031999999999996</v>
      </c>
      <c r="AB124" s="74" t="s">
        <v>927</v>
      </c>
      <c r="AC124" s="74" t="s">
        <v>928</v>
      </c>
    </row>
    <row r="125" spans="1:29" x14ac:dyDescent="0.25">
      <c r="A125" t="s">
        <v>919</v>
      </c>
      <c r="B125" t="s">
        <v>746</v>
      </c>
      <c r="C125" t="s">
        <v>716</v>
      </c>
      <c r="D125" t="s">
        <v>717</v>
      </c>
      <c r="E125" t="s">
        <v>716</v>
      </c>
      <c r="F125" t="s">
        <v>718</v>
      </c>
      <c r="G125" t="s">
        <v>920</v>
      </c>
      <c r="H125" t="s">
        <v>828</v>
      </c>
      <c r="I125" t="s">
        <v>829</v>
      </c>
      <c r="J125" s="74" t="s">
        <v>921</v>
      </c>
      <c r="K125" t="s">
        <v>922</v>
      </c>
      <c r="L125" t="s">
        <v>923</v>
      </c>
      <c r="M125" s="74" t="s">
        <v>921</v>
      </c>
      <c r="N125" t="s">
        <v>922</v>
      </c>
      <c r="O125" t="s">
        <v>923</v>
      </c>
      <c r="P125" s="74" t="s">
        <v>781</v>
      </c>
      <c r="Q125" t="s">
        <v>782</v>
      </c>
      <c r="R125" t="s">
        <v>783</v>
      </c>
      <c r="S125">
        <v>180</v>
      </c>
      <c r="T125" t="s">
        <v>924</v>
      </c>
      <c r="U125" s="74" t="s">
        <v>925</v>
      </c>
      <c r="V125" t="s">
        <v>929</v>
      </c>
      <c r="W125" t="s">
        <v>930</v>
      </c>
      <c r="X125">
        <v>90</v>
      </c>
      <c r="Y125">
        <v>54.2</v>
      </c>
      <c r="Z125">
        <v>54.18</v>
      </c>
      <c r="AA125">
        <v>27.09</v>
      </c>
      <c r="AB125" s="74" t="s">
        <v>927</v>
      </c>
      <c r="AC125" s="74" t="s">
        <v>928</v>
      </c>
    </row>
    <row r="126" spans="1:29" x14ac:dyDescent="0.25">
      <c r="A126" t="s">
        <v>919</v>
      </c>
      <c r="B126" t="s">
        <v>746</v>
      </c>
      <c r="C126" t="s">
        <v>716</v>
      </c>
      <c r="D126" t="s">
        <v>717</v>
      </c>
      <c r="E126" t="s">
        <v>716</v>
      </c>
      <c r="F126" t="s">
        <v>718</v>
      </c>
      <c r="G126" t="s">
        <v>920</v>
      </c>
      <c r="H126" t="s">
        <v>828</v>
      </c>
      <c r="I126" t="s">
        <v>829</v>
      </c>
      <c r="J126" s="74" t="s">
        <v>921</v>
      </c>
      <c r="K126" t="s">
        <v>922</v>
      </c>
      <c r="L126" t="s">
        <v>923</v>
      </c>
      <c r="M126" s="74" t="s">
        <v>921</v>
      </c>
      <c r="N126" t="s">
        <v>922</v>
      </c>
      <c r="O126" t="s">
        <v>923</v>
      </c>
      <c r="P126" s="74" t="s">
        <v>781</v>
      </c>
      <c r="Q126" t="s">
        <v>782</v>
      </c>
      <c r="R126" t="s">
        <v>783</v>
      </c>
      <c r="S126">
        <v>180</v>
      </c>
      <c r="T126" t="s">
        <v>924</v>
      </c>
      <c r="U126" s="74" t="s">
        <v>925</v>
      </c>
      <c r="V126" t="s">
        <v>931</v>
      </c>
      <c r="W126" t="s">
        <v>932</v>
      </c>
      <c r="X126">
        <v>90</v>
      </c>
      <c r="Y126">
        <v>56.33</v>
      </c>
      <c r="Z126">
        <v>56.32</v>
      </c>
      <c r="AA126">
        <v>28.16</v>
      </c>
      <c r="AB126" s="74" t="s">
        <v>927</v>
      </c>
      <c r="AC126" s="74" t="s">
        <v>928</v>
      </c>
    </row>
    <row r="127" spans="1:29" x14ac:dyDescent="0.25">
      <c r="A127" t="s">
        <v>919</v>
      </c>
      <c r="B127" t="s">
        <v>746</v>
      </c>
      <c r="C127" t="s">
        <v>716</v>
      </c>
      <c r="D127" t="s">
        <v>717</v>
      </c>
      <c r="E127" t="s">
        <v>716</v>
      </c>
      <c r="F127" t="s">
        <v>718</v>
      </c>
      <c r="G127" t="s">
        <v>920</v>
      </c>
      <c r="H127" t="s">
        <v>828</v>
      </c>
      <c r="I127" t="s">
        <v>829</v>
      </c>
      <c r="J127" s="74" t="s">
        <v>921</v>
      </c>
      <c r="K127" t="s">
        <v>922</v>
      </c>
      <c r="L127" t="s">
        <v>923</v>
      </c>
      <c r="M127" s="74" t="s">
        <v>921</v>
      </c>
      <c r="N127" t="s">
        <v>922</v>
      </c>
      <c r="O127" t="s">
        <v>923</v>
      </c>
      <c r="P127" s="74" t="s">
        <v>781</v>
      </c>
      <c r="Q127" t="s">
        <v>782</v>
      </c>
      <c r="R127" t="s">
        <v>783</v>
      </c>
      <c r="S127">
        <v>180</v>
      </c>
      <c r="T127" t="s">
        <v>924</v>
      </c>
      <c r="U127" s="74" t="s">
        <v>925</v>
      </c>
      <c r="V127" t="s">
        <v>859</v>
      </c>
      <c r="W127" t="s">
        <v>860</v>
      </c>
      <c r="X127">
        <v>90</v>
      </c>
      <c r="Y127">
        <v>87.12</v>
      </c>
      <c r="Z127">
        <v>87.11</v>
      </c>
      <c r="AA127">
        <v>43.555</v>
      </c>
      <c r="AB127" s="74" t="s">
        <v>927</v>
      </c>
      <c r="AC127" s="74" t="s">
        <v>928</v>
      </c>
    </row>
    <row r="128" spans="1:29" x14ac:dyDescent="0.25">
      <c r="A128" t="s">
        <v>933</v>
      </c>
      <c r="B128" t="s">
        <v>715</v>
      </c>
      <c r="C128" t="s">
        <v>716</v>
      </c>
      <c r="D128" t="s">
        <v>717</v>
      </c>
      <c r="E128" t="s">
        <v>716</v>
      </c>
      <c r="F128" t="s">
        <v>718</v>
      </c>
      <c r="G128" t="s">
        <v>934</v>
      </c>
      <c r="H128" t="s">
        <v>796</v>
      </c>
      <c r="I128" t="s">
        <v>797</v>
      </c>
      <c r="J128" s="74" t="s">
        <v>935</v>
      </c>
      <c r="K128" t="s">
        <v>936</v>
      </c>
      <c r="L128" t="s">
        <v>937</v>
      </c>
      <c r="M128" s="74" t="s">
        <v>938</v>
      </c>
      <c r="N128" t="s">
        <v>939</v>
      </c>
      <c r="O128" t="s">
        <v>940</v>
      </c>
      <c r="S128">
        <v>365</v>
      </c>
      <c r="T128" t="s">
        <v>941</v>
      </c>
      <c r="U128" s="74" t="s">
        <v>942</v>
      </c>
      <c r="V128" t="s">
        <v>943</v>
      </c>
      <c r="W128" t="s">
        <v>944</v>
      </c>
      <c r="X128">
        <v>33</v>
      </c>
      <c r="Y128">
        <v>143.94</v>
      </c>
      <c r="Z128">
        <v>96.271316221079999</v>
      </c>
      <c r="AA128">
        <v>96.271316221079999</v>
      </c>
      <c r="AB128" s="74" t="s">
        <v>945</v>
      </c>
      <c r="AC128" s="74" t="s">
        <v>946</v>
      </c>
    </row>
    <row r="129" spans="1:29" x14ac:dyDescent="0.25">
      <c r="A129" t="s">
        <v>933</v>
      </c>
      <c r="B129" t="s">
        <v>715</v>
      </c>
      <c r="C129" t="s">
        <v>716</v>
      </c>
      <c r="D129" t="s">
        <v>717</v>
      </c>
      <c r="E129" t="s">
        <v>716</v>
      </c>
      <c r="F129" t="s">
        <v>718</v>
      </c>
      <c r="G129" t="s">
        <v>934</v>
      </c>
      <c r="H129" t="s">
        <v>796</v>
      </c>
      <c r="I129" t="s">
        <v>797</v>
      </c>
      <c r="J129" s="74" t="s">
        <v>935</v>
      </c>
      <c r="K129" t="s">
        <v>936</v>
      </c>
      <c r="L129" t="s">
        <v>937</v>
      </c>
      <c r="M129" s="74" t="s">
        <v>938</v>
      </c>
      <c r="N129" t="s">
        <v>939</v>
      </c>
      <c r="O129" t="s">
        <v>940</v>
      </c>
      <c r="S129">
        <v>365</v>
      </c>
      <c r="T129" t="s">
        <v>941</v>
      </c>
      <c r="U129" s="74" t="s">
        <v>942</v>
      </c>
      <c r="V129" t="s">
        <v>947</v>
      </c>
      <c r="W129" t="s">
        <v>948</v>
      </c>
      <c r="X129">
        <v>33</v>
      </c>
      <c r="Y129">
        <v>118.4</v>
      </c>
      <c r="Z129">
        <v>52.27460670432</v>
      </c>
      <c r="AA129">
        <v>52.27460670432</v>
      </c>
      <c r="AB129" s="74" t="s">
        <v>945</v>
      </c>
      <c r="AC129" s="74" t="s">
        <v>946</v>
      </c>
    </row>
    <row r="130" spans="1:29" x14ac:dyDescent="0.25">
      <c r="A130" t="s">
        <v>933</v>
      </c>
      <c r="B130" t="s">
        <v>715</v>
      </c>
      <c r="C130" t="s">
        <v>716</v>
      </c>
      <c r="D130" t="s">
        <v>717</v>
      </c>
      <c r="E130" t="s">
        <v>716</v>
      </c>
      <c r="F130" t="s">
        <v>718</v>
      </c>
      <c r="G130" t="s">
        <v>934</v>
      </c>
      <c r="H130" t="s">
        <v>796</v>
      </c>
      <c r="I130" t="s">
        <v>797</v>
      </c>
      <c r="J130" s="74" t="s">
        <v>935</v>
      </c>
      <c r="K130" t="s">
        <v>936</v>
      </c>
      <c r="L130" t="s">
        <v>937</v>
      </c>
      <c r="M130" s="74" t="s">
        <v>938</v>
      </c>
      <c r="N130" t="s">
        <v>939</v>
      </c>
      <c r="O130" t="s">
        <v>940</v>
      </c>
      <c r="S130">
        <v>365</v>
      </c>
      <c r="T130" t="s">
        <v>941</v>
      </c>
      <c r="U130" s="74" t="s">
        <v>942</v>
      </c>
      <c r="V130" t="s">
        <v>806</v>
      </c>
      <c r="W130" t="s">
        <v>807</v>
      </c>
      <c r="X130">
        <v>33</v>
      </c>
      <c r="Y130">
        <v>107.57</v>
      </c>
      <c r="Z130">
        <v>25.032574006440001</v>
      </c>
      <c r="AA130">
        <v>25.032574006440001</v>
      </c>
      <c r="AB130" s="74" t="s">
        <v>945</v>
      </c>
      <c r="AC130" s="74" t="s">
        <v>946</v>
      </c>
    </row>
    <row r="131" spans="1:29" x14ac:dyDescent="0.25">
      <c r="A131" t="s">
        <v>933</v>
      </c>
      <c r="B131" t="s">
        <v>715</v>
      </c>
      <c r="C131" t="s">
        <v>716</v>
      </c>
      <c r="D131" t="s">
        <v>717</v>
      </c>
      <c r="E131" t="s">
        <v>716</v>
      </c>
      <c r="F131" t="s">
        <v>718</v>
      </c>
      <c r="G131" t="s">
        <v>934</v>
      </c>
      <c r="H131" t="s">
        <v>796</v>
      </c>
      <c r="I131" t="s">
        <v>797</v>
      </c>
      <c r="J131" s="74" t="s">
        <v>935</v>
      </c>
      <c r="K131" t="s">
        <v>936</v>
      </c>
      <c r="L131" t="s">
        <v>937</v>
      </c>
      <c r="M131" s="74" t="s">
        <v>938</v>
      </c>
      <c r="N131" t="s">
        <v>939</v>
      </c>
      <c r="O131" t="s">
        <v>940</v>
      </c>
      <c r="S131">
        <v>365</v>
      </c>
      <c r="T131" t="s">
        <v>941</v>
      </c>
      <c r="U131" s="74" t="s">
        <v>942</v>
      </c>
      <c r="V131" t="s">
        <v>949</v>
      </c>
      <c r="W131" t="s">
        <v>950</v>
      </c>
      <c r="X131">
        <v>33</v>
      </c>
      <c r="Y131">
        <v>1331.54</v>
      </c>
      <c r="Z131">
        <v>668.01653534616003</v>
      </c>
      <c r="AA131">
        <v>668.01653534616003</v>
      </c>
      <c r="AB131" s="74" t="s">
        <v>945</v>
      </c>
      <c r="AC131" s="74" t="s">
        <v>946</v>
      </c>
    </row>
    <row r="132" spans="1:29" x14ac:dyDescent="0.25">
      <c r="A132" t="s">
        <v>951</v>
      </c>
      <c r="B132" t="s">
        <v>746</v>
      </c>
      <c r="C132" t="s">
        <v>716</v>
      </c>
      <c r="D132" t="s">
        <v>717</v>
      </c>
      <c r="E132" t="s">
        <v>716</v>
      </c>
      <c r="F132" t="s">
        <v>718</v>
      </c>
      <c r="G132" t="s">
        <v>952</v>
      </c>
      <c r="H132" t="s">
        <v>796</v>
      </c>
      <c r="I132" t="s">
        <v>797</v>
      </c>
      <c r="J132" s="74" t="s">
        <v>953</v>
      </c>
      <c r="K132" t="s">
        <v>954</v>
      </c>
      <c r="L132" t="s">
        <v>955</v>
      </c>
      <c r="M132" s="74" t="s">
        <v>953</v>
      </c>
      <c r="N132" t="s">
        <v>954</v>
      </c>
      <c r="O132" t="s">
        <v>955</v>
      </c>
      <c r="S132">
        <v>120</v>
      </c>
      <c r="T132" t="s">
        <v>956</v>
      </c>
      <c r="U132" s="74" t="s">
        <v>957</v>
      </c>
      <c r="V132" t="s">
        <v>806</v>
      </c>
      <c r="W132" t="s">
        <v>807</v>
      </c>
      <c r="X132">
        <v>15</v>
      </c>
      <c r="Y132">
        <v>389.22</v>
      </c>
      <c r="Z132">
        <v>59.043340356000002</v>
      </c>
      <c r="AA132">
        <v>59.043340356000002</v>
      </c>
      <c r="AB132" s="74" t="s">
        <v>958</v>
      </c>
      <c r="AC132" s="74" t="s">
        <v>959</v>
      </c>
    </row>
    <row r="133" spans="1:29" x14ac:dyDescent="0.25">
      <c r="A133" t="s">
        <v>960</v>
      </c>
      <c r="B133" t="s">
        <v>746</v>
      </c>
      <c r="C133" t="s">
        <v>716</v>
      </c>
      <c r="D133" t="s">
        <v>717</v>
      </c>
      <c r="E133" t="s">
        <v>716</v>
      </c>
      <c r="F133" t="s">
        <v>718</v>
      </c>
      <c r="G133" t="s">
        <v>961</v>
      </c>
      <c r="H133" t="s">
        <v>906</v>
      </c>
      <c r="I133" t="s">
        <v>907</v>
      </c>
      <c r="J133" s="74" t="s">
        <v>962</v>
      </c>
      <c r="K133" t="s">
        <v>963</v>
      </c>
      <c r="L133" t="s">
        <v>964</v>
      </c>
      <c r="M133" s="74" t="s">
        <v>965</v>
      </c>
      <c r="N133" t="s">
        <v>966</v>
      </c>
      <c r="O133" t="s">
        <v>967</v>
      </c>
      <c r="P133" s="74" t="s">
        <v>781</v>
      </c>
      <c r="Q133" t="s">
        <v>782</v>
      </c>
      <c r="R133" t="s">
        <v>783</v>
      </c>
      <c r="S133">
        <v>180</v>
      </c>
      <c r="T133" t="s">
        <v>968</v>
      </c>
      <c r="U133" s="74" t="s">
        <v>969</v>
      </c>
      <c r="V133" t="s">
        <v>970</v>
      </c>
      <c r="W133" t="s">
        <v>971</v>
      </c>
      <c r="X133">
        <v>20</v>
      </c>
      <c r="Y133">
        <v>4.8099999999999996</v>
      </c>
      <c r="Z133">
        <v>4.8</v>
      </c>
      <c r="AA133">
        <v>2.4</v>
      </c>
      <c r="AB133" s="74" t="s">
        <v>972</v>
      </c>
      <c r="AC133" s="74" t="s">
        <v>973</v>
      </c>
    </row>
    <row r="134" spans="1:29" x14ac:dyDescent="0.25">
      <c r="A134" t="s">
        <v>960</v>
      </c>
      <c r="B134" t="s">
        <v>746</v>
      </c>
      <c r="C134" t="s">
        <v>716</v>
      </c>
      <c r="D134" t="s">
        <v>717</v>
      </c>
      <c r="E134" t="s">
        <v>716</v>
      </c>
      <c r="F134" t="s">
        <v>718</v>
      </c>
      <c r="G134" t="s">
        <v>961</v>
      </c>
      <c r="H134" t="s">
        <v>906</v>
      </c>
      <c r="I134" t="s">
        <v>907</v>
      </c>
      <c r="J134" s="74" t="s">
        <v>962</v>
      </c>
      <c r="K134" t="s">
        <v>963</v>
      </c>
      <c r="L134" t="s">
        <v>964</v>
      </c>
      <c r="M134" s="74" t="s">
        <v>965</v>
      </c>
      <c r="N134" t="s">
        <v>966</v>
      </c>
      <c r="O134" t="s">
        <v>967</v>
      </c>
      <c r="P134" s="74" t="s">
        <v>781</v>
      </c>
      <c r="Q134" t="s">
        <v>782</v>
      </c>
      <c r="R134" t="s">
        <v>783</v>
      </c>
      <c r="S134">
        <v>258</v>
      </c>
      <c r="T134" t="s">
        <v>974</v>
      </c>
      <c r="U134" s="74" t="s">
        <v>975</v>
      </c>
      <c r="V134" t="s">
        <v>970</v>
      </c>
      <c r="W134" t="s">
        <v>971</v>
      </c>
      <c r="X134">
        <v>20</v>
      </c>
      <c r="Y134">
        <v>4.8099999999999996</v>
      </c>
      <c r="Z134">
        <v>4.7699999999999996</v>
      </c>
      <c r="AA134">
        <v>2.3849999999999998</v>
      </c>
      <c r="AB134" s="74" t="s">
        <v>972</v>
      </c>
      <c r="AC134" s="74" t="s">
        <v>973</v>
      </c>
    </row>
    <row r="135" spans="1:29" x14ac:dyDescent="0.25">
      <c r="A135" t="s">
        <v>960</v>
      </c>
      <c r="B135" t="s">
        <v>746</v>
      </c>
      <c r="C135" t="s">
        <v>716</v>
      </c>
      <c r="D135" t="s">
        <v>717</v>
      </c>
      <c r="E135" t="s">
        <v>716</v>
      </c>
      <c r="F135" t="s">
        <v>718</v>
      </c>
      <c r="G135" t="s">
        <v>961</v>
      </c>
      <c r="H135" t="s">
        <v>906</v>
      </c>
      <c r="I135" t="s">
        <v>907</v>
      </c>
      <c r="J135" s="74" t="s">
        <v>962</v>
      </c>
      <c r="K135" t="s">
        <v>963</v>
      </c>
      <c r="L135" t="s">
        <v>964</v>
      </c>
      <c r="M135" s="74" t="s">
        <v>965</v>
      </c>
      <c r="N135" t="s">
        <v>966</v>
      </c>
      <c r="O135" t="s">
        <v>967</v>
      </c>
      <c r="P135" s="74" t="s">
        <v>781</v>
      </c>
      <c r="Q135" t="s">
        <v>782</v>
      </c>
      <c r="R135" t="s">
        <v>783</v>
      </c>
      <c r="S135">
        <v>258</v>
      </c>
      <c r="T135" t="s">
        <v>974</v>
      </c>
      <c r="U135" s="74" t="s">
        <v>975</v>
      </c>
      <c r="V135" t="s">
        <v>756</v>
      </c>
      <c r="W135" t="s">
        <v>757</v>
      </c>
      <c r="X135">
        <v>20</v>
      </c>
      <c r="Y135">
        <v>76.95</v>
      </c>
      <c r="Z135">
        <v>76.924999999999997</v>
      </c>
      <c r="AA135">
        <v>38.462499999999999</v>
      </c>
      <c r="AB135" s="74" t="s">
        <v>972</v>
      </c>
      <c r="AC135" s="74" t="s">
        <v>973</v>
      </c>
    </row>
    <row r="136" spans="1:29" x14ac:dyDescent="0.25">
      <c r="A136" t="s">
        <v>960</v>
      </c>
      <c r="B136" t="s">
        <v>746</v>
      </c>
      <c r="C136" t="s">
        <v>716</v>
      </c>
      <c r="D136" t="s">
        <v>717</v>
      </c>
      <c r="E136" t="s">
        <v>716</v>
      </c>
      <c r="F136" t="s">
        <v>718</v>
      </c>
      <c r="G136" t="s">
        <v>961</v>
      </c>
      <c r="H136" t="s">
        <v>906</v>
      </c>
      <c r="I136" t="s">
        <v>907</v>
      </c>
      <c r="J136" s="74" t="s">
        <v>962</v>
      </c>
      <c r="K136" t="s">
        <v>963</v>
      </c>
      <c r="L136" t="s">
        <v>964</v>
      </c>
      <c r="M136" s="74" t="s">
        <v>965</v>
      </c>
      <c r="N136" t="s">
        <v>966</v>
      </c>
      <c r="O136" t="s">
        <v>967</v>
      </c>
      <c r="P136" s="74" t="s">
        <v>781</v>
      </c>
      <c r="Q136" t="s">
        <v>782</v>
      </c>
      <c r="R136" t="s">
        <v>783</v>
      </c>
      <c r="S136">
        <v>258</v>
      </c>
      <c r="T136" t="s">
        <v>974</v>
      </c>
      <c r="U136" s="74" t="s">
        <v>975</v>
      </c>
      <c r="V136" t="s">
        <v>733</v>
      </c>
      <c r="W136" t="s">
        <v>734</v>
      </c>
      <c r="X136">
        <v>20</v>
      </c>
      <c r="Y136">
        <v>148.94999999999999</v>
      </c>
      <c r="Z136">
        <v>148.92500000000001</v>
      </c>
      <c r="AA136">
        <v>74.462500000000006</v>
      </c>
      <c r="AB136" s="74" t="s">
        <v>972</v>
      </c>
      <c r="AC136" s="74" t="s">
        <v>973</v>
      </c>
    </row>
    <row r="137" spans="1:29" x14ac:dyDescent="0.25">
      <c r="A137" t="s">
        <v>960</v>
      </c>
      <c r="B137" t="s">
        <v>746</v>
      </c>
      <c r="C137" t="s">
        <v>716</v>
      </c>
      <c r="D137" t="s">
        <v>717</v>
      </c>
      <c r="E137" t="s">
        <v>716</v>
      </c>
      <c r="F137" t="s">
        <v>718</v>
      </c>
      <c r="G137" t="s">
        <v>961</v>
      </c>
      <c r="H137" t="s">
        <v>906</v>
      </c>
      <c r="I137" t="s">
        <v>907</v>
      </c>
      <c r="J137" s="74" t="s">
        <v>962</v>
      </c>
      <c r="K137" t="s">
        <v>963</v>
      </c>
      <c r="L137" t="s">
        <v>964</v>
      </c>
      <c r="M137" s="74" t="s">
        <v>965</v>
      </c>
      <c r="N137" t="s">
        <v>966</v>
      </c>
      <c r="O137" t="s">
        <v>967</v>
      </c>
      <c r="P137" s="74" t="s">
        <v>781</v>
      </c>
      <c r="Q137" t="s">
        <v>782</v>
      </c>
      <c r="R137" t="s">
        <v>783</v>
      </c>
      <c r="S137">
        <v>258</v>
      </c>
      <c r="T137" t="s">
        <v>974</v>
      </c>
      <c r="U137" s="74" t="s">
        <v>975</v>
      </c>
      <c r="V137" t="s">
        <v>976</v>
      </c>
      <c r="W137" t="s">
        <v>977</v>
      </c>
      <c r="X137">
        <v>20</v>
      </c>
      <c r="Y137">
        <v>3.26</v>
      </c>
      <c r="Z137">
        <v>3.24</v>
      </c>
      <c r="AA137">
        <v>1.62</v>
      </c>
      <c r="AB137" s="74" t="s">
        <v>972</v>
      </c>
      <c r="AC137" s="74" t="s">
        <v>973</v>
      </c>
    </row>
    <row r="138" spans="1:29" x14ac:dyDescent="0.25">
      <c r="A138" t="s">
        <v>960</v>
      </c>
      <c r="B138" t="s">
        <v>746</v>
      </c>
      <c r="C138" t="s">
        <v>716</v>
      </c>
      <c r="D138" t="s">
        <v>717</v>
      </c>
      <c r="E138" t="s">
        <v>716</v>
      </c>
      <c r="F138" t="s">
        <v>718</v>
      </c>
      <c r="G138" t="s">
        <v>961</v>
      </c>
      <c r="H138" t="s">
        <v>906</v>
      </c>
      <c r="I138" t="s">
        <v>907</v>
      </c>
      <c r="J138" s="74" t="s">
        <v>962</v>
      </c>
      <c r="K138" t="s">
        <v>963</v>
      </c>
      <c r="L138" t="s">
        <v>964</v>
      </c>
      <c r="M138" s="74" t="s">
        <v>965</v>
      </c>
      <c r="N138" t="s">
        <v>966</v>
      </c>
      <c r="O138" t="s">
        <v>967</v>
      </c>
      <c r="P138" s="74" t="s">
        <v>781</v>
      </c>
      <c r="Q138" t="s">
        <v>782</v>
      </c>
      <c r="R138" t="s">
        <v>783</v>
      </c>
      <c r="S138">
        <v>258</v>
      </c>
      <c r="T138" t="s">
        <v>974</v>
      </c>
      <c r="U138" s="74" t="s">
        <v>975</v>
      </c>
      <c r="V138" t="s">
        <v>741</v>
      </c>
      <c r="W138" t="s">
        <v>742</v>
      </c>
      <c r="X138">
        <v>20</v>
      </c>
      <c r="Y138">
        <v>12.98</v>
      </c>
      <c r="Z138">
        <v>12.96</v>
      </c>
      <c r="AA138">
        <v>6.48</v>
      </c>
      <c r="AB138" s="74" t="s">
        <v>972</v>
      </c>
      <c r="AC138" s="74" t="s">
        <v>973</v>
      </c>
    </row>
    <row r="139" spans="1:29" x14ac:dyDescent="0.25">
      <c r="A139" t="s">
        <v>960</v>
      </c>
      <c r="B139" t="s">
        <v>746</v>
      </c>
      <c r="C139" t="s">
        <v>716</v>
      </c>
      <c r="D139" t="s">
        <v>717</v>
      </c>
      <c r="E139" t="s">
        <v>716</v>
      </c>
      <c r="F139" t="s">
        <v>718</v>
      </c>
      <c r="G139" t="s">
        <v>961</v>
      </c>
      <c r="H139" t="s">
        <v>906</v>
      </c>
      <c r="I139" t="s">
        <v>907</v>
      </c>
      <c r="J139" s="74" t="s">
        <v>962</v>
      </c>
      <c r="K139" t="s">
        <v>963</v>
      </c>
      <c r="L139" t="s">
        <v>964</v>
      </c>
      <c r="M139" s="74" t="s">
        <v>965</v>
      </c>
      <c r="N139" t="s">
        <v>966</v>
      </c>
      <c r="O139" t="s">
        <v>967</v>
      </c>
      <c r="P139" s="74" t="s">
        <v>781</v>
      </c>
      <c r="Q139" t="s">
        <v>782</v>
      </c>
      <c r="R139" t="s">
        <v>783</v>
      </c>
      <c r="S139">
        <v>258</v>
      </c>
      <c r="T139" t="s">
        <v>974</v>
      </c>
      <c r="U139" s="74" t="s">
        <v>975</v>
      </c>
      <c r="V139" t="s">
        <v>739</v>
      </c>
      <c r="W139" t="s">
        <v>740</v>
      </c>
      <c r="X139">
        <v>20</v>
      </c>
      <c r="Y139">
        <v>4.7300000000000004</v>
      </c>
      <c r="Z139">
        <v>4.7249999999999996</v>
      </c>
      <c r="AA139">
        <v>2.3624999999999998</v>
      </c>
      <c r="AB139" s="74" t="s">
        <v>972</v>
      </c>
      <c r="AC139" s="74" t="s">
        <v>973</v>
      </c>
    </row>
    <row r="140" spans="1:29" x14ac:dyDescent="0.25">
      <c r="A140" t="s">
        <v>960</v>
      </c>
      <c r="B140" t="s">
        <v>746</v>
      </c>
      <c r="C140" t="s">
        <v>716</v>
      </c>
      <c r="D140" t="s">
        <v>717</v>
      </c>
      <c r="E140" t="s">
        <v>716</v>
      </c>
      <c r="F140" t="s">
        <v>718</v>
      </c>
      <c r="G140" t="s">
        <v>961</v>
      </c>
      <c r="H140" t="s">
        <v>906</v>
      </c>
      <c r="I140" t="s">
        <v>907</v>
      </c>
      <c r="J140" s="74" t="s">
        <v>962</v>
      </c>
      <c r="K140" t="s">
        <v>963</v>
      </c>
      <c r="L140" t="s">
        <v>964</v>
      </c>
      <c r="M140" s="74" t="s">
        <v>965</v>
      </c>
      <c r="N140" t="s">
        <v>966</v>
      </c>
      <c r="O140" t="s">
        <v>967</v>
      </c>
      <c r="P140" s="74" t="s">
        <v>781</v>
      </c>
      <c r="Q140" t="s">
        <v>782</v>
      </c>
      <c r="R140" t="s">
        <v>783</v>
      </c>
      <c r="S140">
        <v>180</v>
      </c>
      <c r="T140" t="s">
        <v>968</v>
      </c>
      <c r="U140" s="74" t="s">
        <v>969</v>
      </c>
      <c r="V140" t="s">
        <v>739</v>
      </c>
      <c r="W140" t="s">
        <v>740</v>
      </c>
      <c r="X140">
        <v>20</v>
      </c>
      <c r="Y140">
        <v>4.7300000000000004</v>
      </c>
      <c r="Z140">
        <v>4.68</v>
      </c>
      <c r="AA140">
        <v>2.34</v>
      </c>
      <c r="AB140" s="74" t="s">
        <v>972</v>
      </c>
      <c r="AC140" s="74" t="s">
        <v>973</v>
      </c>
    </row>
    <row r="141" spans="1:29" x14ac:dyDescent="0.25">
      <c r="A141" t="s">
        <v>960</v>
      </c>
      <c r="B141" t="s">
        <v>746</v>
      </c>
      <c r="C141" t="s">
        <v>716</v>
      </c>
      <c r="D141" t="s">
        <v>717</v>
      </c>
      <c r="E141" t="s">
        <v>716</v>
      </c>
      <c r="F141" t="s">
        <v>718</v>
      </c>
      <c r="G141" t="s">
        <v>961</v>
      </c>
      <c r="H141" t="s">
        <v>906</v>
      </c>
      <c r="I141" t="s">
        <v>907</v>
      </c>
      <c r="J141" s="74" t="s">
        <v>962</v>
      </c>
      <c r="K141" t="s">
        <v>963</v>
      </c>
      <c r="L141" t="s">
        <v>964</v>
      </c>
      <c r="M141" s="74" t="s">
        <v>965</v>
      </c>
      <c r="N141" t="s">
        <v>966</v>
      </c>
      <c r="O141" t="s">
        <v>967</v>
      </c>
      <c r="P141" s="74" t="s">
        <v>781</v>
      </c>
      <c r="Q141" t="s">
        <v>782</v>
      </c>
      <c r="R141" t="s">
        <v>783</v>
      </c>
      <c r="S141">
        <v>180</v>
      </c>
      <c r="T141" t="s">
        <v>968</v>
      </c>
      <c r="U141" s="74" t="s">
        <v>969</v>
      </c>
      <c r="V141" t="s">
        <v>741</v>
      </c>
      <c r="W141" t="s">
        <v>742</v>
      </c>
      <c r="X141">
        <v>20</v>
      </c>
      <c r="Y141">
        <v>12.98</v>
      </c>
      <c r="Z141">
        <v>12.975</v>
      </c>
      <c r="AA141">
        <v>6.4874999999999998</v>
      </c>
      <c r="AB141" s="74" t="s">
        <v>972</v>
      </c>
      <c r="AC141" s="74" t="s">
        <v>973</v>
      </c>
    </row>
    <row r="142" spans="1:29" x14ac:dyDescent="0.25">
      <c r="A142" t="s">
        <v>960</v>
      </c>
      <c r="B142" t="s">
        <v>746</v>
      </c>
      <c r="C142" t="s">
        <v>716</v>
      </c>
      <c r="D142" t="s">
        <v>717</v>
      </c>
      <c r="E142" t="s">
        <v>716</v>
      </c>
      <c r="F142" t="s">
        <v>718</v>
      </c>
      <c r="G142" t="s">
        <v>961</v>
      </c>
      <c r="H142" t="s">
        <v>906</v>
      </c>
      <c r="I142" t="s">
        <v>907</v>
      </c>
      <c r="J142" s="74" t="s">
        <v>962</v>
      </c>
      <c r="K142" t="s">
        <v>963</v>
      </c>
      <c r="L142" t="s">
        <v>964</v>
      </c>
      <c r="M142" s="74" t="s">
        <v>965</v>
      </c>
      <c r="N142" t="s">
        <v>966</v>
      </c>
      <c r="O142" t="s">
        <v>967</v>
      </c>
      <c r="P142" s="74" t="s">
        <v>781</v>
      </c>
      <c r="Q142" t="s">
        <v>782</v>
      </c>
      <c r="R142" t="s">
        <v>783</v>
      </c>
      <c r="S142">
        <v>180</v>
      </c>
      <c r="T142" t="s">
        <v>968</v>
      </c>
      <c r="U142" s="74" t="s">
        <v>969</v>
      </c>
      <c r="V142" t="s">
        <v>976</v>
      </c>
      <c r="W142" t="s">
        <v>977</v>
      </c>
      <c r="X142">
        <v>20</v>
      </c>
      <c r="Y142">
        <v>3.26</v>
      </c>
      <c r="Z142">
        <v>3.25</v>
      </c>
      <c r="AA142">
        <v>1.625</v>
      </c>
      <c r="AB142" s="74" t="s">
        <v>972</v>
      </c>
      <c r="AC142" s="74" t="s">
        <v>973</v>
      </c>
    </row>
    <row r="143" spans="1:29" x14ac:dyDescent="0.25">
      <c r="A143" t="s">
        <v>960</v>
      </c>
      <c r="B143" t="s">
        <v>746</v>
      </c>
      <c r="C143" t="s">
        <v>716</v>
      </c>
      <c r="D143" t="s">
        <v>717</v>
      </c>
      <c r="E143" t="s">
        <v>716</v>
      </c>
      <c r="F143" t="s">
        <v>718</v>
      </c>
      <c r="G143" t="s">
        <v>961</v>
      </c>
      <c r="H143" t="s">
        <v>906</v>
      </c>
      <c r="I143" t="s">
        <v>907</v>
      </c>
      <c r="J143" s="74" t="s">
        <v>962</v>
      </c>
      <c r="K143" t="s">
        <v>963</v>
      </c>
      <c r="L143" t="s">
        <v>964</v>
      </c>
      <c r="M143" s="74" t="s">
        <v>965</v>
      </c>
      <c r="N143" t="s">
        <v>966</v>
      </c>
      <c r="O143" t="s">
        <v>967</v>
      </c>
      <c r="P143" s="74" t="s">
        <v>781</v>
      </c>
      <c r="Q143" t="s">
        <v>782</v>
      </c>
      <c r="R143" t="s">
        <v>783</v>
      </c>
      <c r="S143">
        <v>180</v>
      </c>
      <c r="T143" t="s">
        <v>968</v>
      </c>
      <c r="U143" s="74" t="s">
        <v>969</v>
      </c>
      <c r="V143" t="s">
        <v>733</v>
      </c>
      <c r="W143" t="s">
        <v>734</v>
      </c>
      <c r="X143">
        <v>20</v>
      </c>
      <c r="Y143">
        <v>148.94999999999999</v>
      </c>
      <c r="Z143">
        <v>148.9</v>
      </c>
      <c r="AA143">
        <v>74.45</v>
      </c>
      <c r="AB143" s="74" t="s">
        <v>972</v>
      </c>
      <c r="AC143" s="74" t="s">
        <v>973</v>
      </c>
    </row>
    <row r="144" spans="1:29" x14ac:dyDescent="0.25">
      <c r="A144" t="s">
        <v>960</v>
      </c>
      <c r="B144" t="s">
        <v>746</v>
      </c>
      <c r="C144" t="s">
        <v>716</v>
      </c>
      <c r="D144" t="s">
        <v>717</v>
      </c>
      <c r="E144" t="s">
        <v>716</v>
      </c>
      <c r="F144" t="s">
        <v>718</v>
      </c>
      <c r="G144" t="s">
        <v>961</v>
      </c>
      <c r="H144" t="s">
        <v>906</v>
      </c>
      <c r="I144" t="s">
        <v>907</v>
      </c>
      <c r="J144" s="74" t="s">
        <v>962</v>
      </c>
      <c r="K144" t="s">
        <v>963</v>
      </c>
      <c r="L144" t="s">
        <v>964</v>
      </c>
      <c r="M144" s="74" t="s">
        <v>965</v>
      </c>
      <c r="N144" t="s">
        <v>966</v>
      </c>
      <c r="O144" t="s">
        <v>967</v>
      </c>
      <c r="P144" s="74" t="s">
        <v>781</v>
      </c>
      <c r="Q144" t="s">
        <v>782</v>
      </c>
      <c r="R144" t="s">
        <v>783</v>
      </c>
      <c r="S144">
        <v>180</v>
      </c>
      <c r="T144" t="s">
        <v>968</v>
      </c>
      <c r="U144" s="74" t="s">
        <v>969</v>
      </c>
      <c r="V144" t="s">
        <v>756</v>
      </c>
      <c r="W144" t="s">
        <v>757</v>
      </c>
      <c r="X144">
        <v>20</v>
      </c>
      <c r="Y144">
        <v>76.95</v>
      </c>
      <c r="Z144">
        <v>71.5</v>
      </c>
      <c r="AA144">
        <v>35.75</v>
      </c>
      <c r="AB144" s="74" t="s">
        <v>972</v>
      </c>
      <c r="AC144" s="74" t="s">
        <v>973</v>
      </c>
    </row>
    <row r="145" spans="1:29" x14ac:dyDescent="0.25">
      <c r="A145" t="s">
        <v>978</v>
      </c>
      <c r="B145" t="s">
        <v>746</v>
      </c>
      <c r="C145" t="s">
        <v>716</v>
      </c>
      <c r="D145" t="s">
        <v>717</v>
      </c>
      <c r="E145" t="s">
        <v>716</v>
      </c>
      <c r="F145" t="s">
        <v>718</v>
      </c>
      <c r="G145" t="s">
        <v>719</v>
      </c>
      <c r="H145" t="s">
        <v>720</v>
      </c>
      <c r="I145" t="s">
        <v>721</v>
      </c>
      <c r="J145" s="74" t="s">
        <v>722</v>
      </c>
      <c r="K145" t="s">
        <v>723</v>
      </c>
      <c r="L145" t="s">
        <v>724</v>
      </c>
      <c r="M145" s="74" t="s">
        <v>747</v>
      </c>
      <c r="N145" t="s">
        <v>748</v>
      </c>
      <c r="O145" t="s">
        <v>749</v>
      </c>
      <c r="P145" s="74" t="s">
        <v>728</v>
      </c>
      <c r="Q145" t="s">
        <v>729</v>
      </c>
      <c r="R145" t="s">
        <v>730</v>
      </c>
      <c r="S145">
        <v>365</v>
      </c>
      <c r="T145" t="s">
        <v>979</v>
      </c>
      <c r="U145" s="74" t="s">
        <v>980</v>
      </c>
      <c r="V145" t="s">
        <v>739</v>
      </c>
      <c r="W145" t="s">
        <v>740</v>
      </c>
      <c r="X145">
        <v>110</v>
      </c>
      <c r="Y145">
        <v>549.04999999999995</v>
      </c>
      <c r="Z145">
        <v>549.04298849400004</v>
      </c>
      <c r="AA145">
        <v>549.04298849400004</v>
      </c>
      <c r="AB145" s="74" t="s">
        <v>981</v>
      </c>
      <c r="AC145" s="74" t="s">
        <v>982</v>
      </c>
    </row>
    <row r="146" spans="1:29" x14ac:dyDescent="0.25">
      <c r="A146" t="s">
        <v>978</v>
      </c>
      <c r="B146" t="s">
        <v>746</v>
      </c>
      <c r="C146" t="s">
        <v>716</v>
      </c>
      <c r="D146" t="s">
        <v>717</v>
      </c>
      <c r="E146" t="s">
        <v>716</v>
      </c>
      <c r="F146" t="s">
        <v>718</v>
      </c>
      <c r="G146" t="s">
        <v>719</v>
      </c>
      <c r="H146" t="s">
        <v>720</v>
      </c>
      <c r="I146" t="s">
        <v>721</v>
      </c>
      <c r="J146" s="74" t="s">
        <v>722</v>
      </c>
      <c r="K146" t="s">
        <v>723</v>
      </c>
      <c r="L146" t="s">
        <v>724</v>
      </c>
      <c r="M146" s="74" t="s">
        <v>747</v>
      </c>
      <c r="N146" t="s">
        <v>748</v>
      </c>
      <c r="O146" t="s">
        <v>749</v>
      </c>
      <c r="P146" s="74" t="s">
        <v>728</v>
      </c>
      <c r="Q146" t="s">
        <v>729</v>
      </c>
      <c r="R146" t="s">
        <v>730</v>
      </c>
      <c r="S146">
        <v>365</v>
      </c>
      <c r="T146" t="s">
        <v>979</v>
      </c>
      <c r="U146" s="74" t="s">
        <v>980</v>
      </c>
      <c r="V146" t="s">
        <v>741</v>
      </c>
      <c r="W146" t="s">
        <v>742</v>
      </c>
      <c r="X146">
        <v>110</v>
      </c>
      <c r="Y146">
        <v>76.489999999999995</v>
      </c>
      <c r="Z146">
        <v>75.703732103999997</v>
      </c>
      <c r="AA146">
        <v>75.703732103999997</v>
      </c>
      <c r="AB146" s="74" t="s">
        <v>981</v>
      </c>
      <c r="AC146" s="74" t="s">
        <v>982</v>
      </c>
    </row>
    <row r="147" spans="1:29" x14ac:dyDescent="0.25">
      <c r="A147" t="s">
        <v>978</v>
      </c>
      <c r="B147" t="s">
        <v>746</v>
      </c>
      <c r="C147" t="s">
        <v>716</v>
      </c>
      <c r="D147" t="s">
        <v>717</v>
      </c>
      <c r="E147" t="s">
        <v>716</v>
      </c>
      <c r="F147" t="s">
        <v>718</v>
      </c>
      <c r="G147" t="s">
        <v>719</v>
      </c>
      <c r="H147" t="s">
        <v>720</v>
      </c>
      <c r="I147" t="s">
        <v>721</v>
      </c>
      <c r="J147" s="74" t="s">
        <v>722</v>
      </c>
      <c r="K147" t="s">
        <v>723</v>
      </c>
      <c r="L147" t="s">
        <v>724</v>
      </c>
      <c r="M147" s="74" t="s">
        <v>747</v>
      </c>
      <c r="N147" t="s">
        <v>748</v>
      </c>
      <c r="O147" t="s">
        <v>749</v>
      </c>
      <c r="P147" s="74" t="s">
        <v>728</v>
      </c>
      <c r="Q147" t="s">
        <v>729</v>
      </c>
      <c r="R147" t="s">
        <v>730</v>
      </c>
      <c r="S147">
        <v>365</v>
      </c>
      <c r="T147" t="s">
        <v>979</v>
      </c>
      <c r="U147" s="74" t="s">
        <v>980</v>
      </c>
      <c r="V147" t="s">
        <v>733</v>
      </c>
      <c r="W147" t="s">
        <v>734</v>
      </c>
      <c r="X147">
        <v>110</v>
      </c>
      <c r="Y147">
        <v>2830.68</v>
      </c>
      <c r="Z147">
        <v>2794.295271768</v>
      </c>
      <c r="AA147">
        <v>2794.295271768</v>
      </c>
      <c r="AB147" s="74" t="s">
        <v>981</v>
      </c>
      <c r="AC147" s="74" t="s">
        <v>982</v>
      </c>
    </row>
    <row r="148" spans="1:29" x14ac:dyDescent="0.25">
      <c r="A148" t="s">
        <v>978</v>
      </c>
      <c r="B148" t="s">
        <v>746</v>
      </c>
      <c r="C148" t="s">
        <v>716</v>
      </c>
      <c r="D148" t="s">
        <v>717</v>
      </c>
      <c r="E148" t="s">
        <v>716</v>
      </c>
      <c r="F148" t="s">
        <v>718</v>
      </c>
      <c r="G148" t="s">
        <v>719</v>
      </c>
      <c r="H148" t="s">
        <v>720</v>
      </c>
      <c r="I148" t="s">
        <v>721</v>
      </c>
      <c r="J148" s="74" t="s">
        <v>722</v>
      </c>
      <c r="K148" t="s">
        <v>723</v>
      </c>
      <c r="L148" t="s">
        <v>724</v>
      </c>
      <c r="M148" s="74" t="s">
        <v>747</v>
      </c>
      <c r="N148" t="s">
        <v>748</v>
      </c>
      <c r="O148" t="s">
        <v>749</v>
      </c>
      <c r="P148" s="74" t="s">
        <v>728</v>
      </c>
      <c r="Q148" t="s">
        <v>729</v>
      </c>
      <c r="R148" t="s">
        <v>730</v>
      </c>
      <c r="S148">
        <v>365</v>
      </c>
      <c r="T148" t="s">
        <v>979</v>
      </c>
      <c r="U148" s="74" t="s">
        <v>980</v>
      </c>
      <c r="V148" t="s">
        <v>756</v>
      </c>
      <c r="W148" t="s">
        <v>757</v>
      </c>
      <c r="X148">
        <v>110</v>
      </c>
      <c r="Y148">
        <v>75.8</v>
      </c>
      <c r="Z148">
        <v>74.867823029999997</v>
      </c>
      <c r="AA148">
        <v>74.867823029999997</v>
      </c>
      <c r="AB148" s="74" t="s">
        <v>981</v>
      </c>
      <c r="AC148" s="74" t="s">
        <v>982</v>
      </c>
    </row>
    <row r="149" spans="1:29" x14ac:dyDescent="0.25">
      <c r="A149" t="s">
        <v>978</v>
      </c>
      <c r="B149" t="s">
        <v>746</v>
      </c>
      <c r="C149" t="s">
        <v>716</v>
      </c>
      <c r="D149" t="s">
        <v>717</v>
      </c>
      <c r="E149" t="s">
        <v>716</v>
      </c>
      <c r="F149" t="s">
        <v>718</v>
      </c>
      <c r="G149" t="s">
        <v>719</v>
      </c>
      <c r="H149" t="s">
        <v>720</v>
      </c>
      <c r="I149" t="s">
        <v>721</v>
      </c>
      <c r="J149" s="74" t="s">
        <v>722</v>
      </c>
      <c r="K149" t="s">
        <v>723</v>
      </c>
      <c r="L149" t="s">
        <v>724</v>
      </c>
      <c r="M149" s="74" t="s">
        <v>747</v>
      </c>
      <c r="N149" t="s">
        <v>748</v>
      </c>
      <c r="O149" t="s">
        <v>749</v>
      </c>
      <c r="P149" s="74" t="s">
        <v>728</v>
      </c>
      <c r="Q149" t="s">
        <v>729</v>
      </c>
      <c r="R149" t="s">
        <v>730</v>
      </c>
      <c r="S149">
        <v>365</v>
      </c>
      <c r="T149" t="s">
        <v>979</v>
      </c>
      <c r="U149" s="74" t="s">
        <v>980</v>
      </c>
      <c r="V149" t="s">
        <v>737</v>
      </c>
      <c r="W149" t="s">
        <v>738</v>
      </c>
      <c r="X149">
        <v>110</v>
      </c>
      <c r="Y149">
        <v>218.11</v>
      </c>
      <c r="Z149">
        <v>217.52494163399999</v>
      </c>
      <c r="AA149">
        <v>217.52494163399999</v>
      </c>
      <c r="AB149" s="74" t="s">
        <v>981</v>
      </c>
      <c r="AC149" s="74" t="s">
        <v>982</v>
      </c>
    </row>
    <row r="150" spans="1:29" x14ac:dyDescent="0.25">
      <c r="A150" t="s">
        <v>978</v>
      </c>
      <c r="B150" t="s">
        <v>746</v>
      </c>
      <c r="C150" t="s">
        <v>716</v>
      </c>
      <c r="D150" t="s">
        <v>717</v>
      </c>
      <c r="E150" t="s">
        <v>716</v>
      </c>
      <c r="F150" t="s">
        <v>718</v>
      </c>
      <c r="G150" t="s">
        <v>719</v>
      </c>
      <c r="H150" t="s">
        <v>720</v>
      </c>
      <c r="I150" t="s">
        <v>721</v>
      </c>
      <c r="J150" s="74" t="s">
        <v>722</v>
      </c>
      <c r="K150" t="s">
        <v>723</v>
      </c>
      <c r="L150" t="s">
        <v>724</v>
      </c>
      <c r="M150" s="74" t="s">
        <v>747</v>
      </c>
      <c r="N150" t="s">
        <v>748</v>
      </c>
      <c r="O150" t="s">
        <v>749</v>
      </c>
      <c r="P150" s="74" t="s">
        <v>728</v>
      </c>
      <c r="Q150" t="s">
        <v>729</v>
      </c>
      <c r="R150" t="s">
        <v>730</v>
      </c>
      <c r="S150">
        <v>365</v>
      </c>
      <c r="T150" t="s">
        <v>979</v>
      </c>
      <c r="U150" s="74" t="s">
        <v>980</v>
      </c>
      <c r="V150" t="s">
        <v>893</v>
      </c>
      <c r="W150" t="s">
        <v>894</v>
      </c>
      <c r="X150">
        <v>110</v>
      </c>
      <c r="Y150">
        <v>97.49</v>
      </c>
      <c r="Z150">
        <v>77.196463343999994</v>
      </c>
      <c r="AA150">
        <v>77.196463343999994</v>
      </c>
      <c r="AB150" s="74" t="s">
        <v>981</v>
      </c>
      <c r="AC150" s="74" t="s">
        <v>982</v>
      </c>
    </row>
    <row r="151" spans="1:29" x14ac:dyDescent="0.25">
      <c r="A151" t="s">
        <v>983</v>
      </c>
      <c r="B151" t="s">
        <v>715</v>
      </c>
      <c r="C151" t="s">
        <v>716</v>
      </c>
      <c r="D151" t="s">
        <v>717</v>
      </c>
      <c r="E151" t="s">
        <v>716</v>
      </c>
      <c r="F151" t="s">
        <v>718</v>
      </c>
      <c r="G151" t="s">
        <v>961</v>
      </c>
      <c r="H151" t="s">
        <v>906</v>
      </c>
      <c r="I151" t="s">
        <v>907</v>
      </c>
      <c r="J151" s="74" t="s">
        <v>984</v>
      </c>
      <c r="K151" t="s">
        <v>985</v>
      </c>
      <c r="L151" t="s">
        <v>986</v>
      </c>
      <c r="M151" s="74" t="s">
        <v>987</v>
      </c>
      <c r="N151" t="s">
        <v>988</v>
      </c>
      <c r="O151" t="s">
        <v>989</v>
      </c>
      <c r="P151" s="74" t="s">
        <v>990</v>
      </c>
      <c r="Q151" t="s">
        <v>991</v>
      </c>
      <c r="R151" t="s">
        <v>992</v>
      </c>
      <c r="S151">
        <v>365</v>
      </c>
      <c r="T151" t="s">
        <v>993</v>
      </c>
      <c r="U151" s="74" t="s">
        <v>994</v>
      </c>
      <c r="V151" t="s">
        <v>739</v>
      </c>
      <c r="W151" t="s">
        <v>740</v>
      </c>
      <c r="X151">
        <v>40</v>
      </c>
      <c r="Y151">
        <v>100.86</v>
      </c>
      <c r="Z151">
        <v>19.30510718136</v>
      </c>
      <c r="AA151">
        <v>19.30510718136</v>
      </c>
      <c r="AB151" s="74" t="s">
        <v>995</v>
      </c>
      <c r="AC151" s="74" t="s">
        <v>996</v>
      </c>
    </row>
    <row r="152" spans="1:29" x14ac:dyDescent="0.25">
      <c r="A152" t="s">
        <v>983</v>
      </c>
      <c r="B152" t="s">
        <v>715</v>
      </c>
      <c r="C152" t="s">
        <v>716</v>
      </c>
      <c r="D152" t="s">
        <v>717</v>
      </c>
      <c r="E152" t="s">
        <v>716</v>
      </c>
      <c r="F152" t="s">
        <v>718</v>
      </c>
      <c r="G152" t="s">
        <v>961</v>
      </c>
      <c r="H152" t="s">
        <v>906</v>
      </c>
      <c r="I152" t="s">
        <v>907</v>
      </c>
      <c r="J152" s="74" t="s">
        <v>984</v>
      </c>
      <c r="K152" t="s">
        <v>985</v>
      </c>
      <c r="L152" t="s">
        <v>986</v>
      </c>
      <c r="M152" s="74" t="s">
        <v>987</v>
      </c>
      <c r="N152" t="s">
        <v>988</v>
      </c>
      <c r="O152" t="s">
        <v>989</v>
      </c>
      <c r="P152" s="74" t="s">
        <v>990</v>
      </c>
      <c r="Q152" t="s">
        <v>991</v>
      </c>
      <c r="R152" t="s">
        <v>992</v>
      </c>
      <c r="S152">
        <v>365</v>
      </c>
      <c r="T152" t="s">
        <v>993</v>
      </c>
      <c r="U152" s="74" t="s">
        <v>994</v>
      </c>
      <c r="V152" t="s">
        <v>733</v>
      </c>
      <c r="W152" t="s">
        <v>734</v>
      </c>
      <c r="X152">
        <v>40</v>
      </c>
      <c r="Y152">
        <v>602.44000000000005</v>
      </c>
      <c r="AB152" s="74" t="s">
        <v>995</v>
      </c>
      <c r="AC152" s="74" t="s">
        <v>996</v>
      </c>
    </row>
    <row r="153" spans="1:29" x14ac:dyDescent="0.25">
      <c r="A153" t="s">
        <v>983</v>
      </c>
      <c r="B153" t="s">
        <v>715</v>
      </c>
      <c r="C153" t="s">
        <v>716</v>
      </c>
      <c r="D153" t="s">
        <v>717</v>
      </c>
      <c r="E153" t="s">
        <v>716</v>
      </c>
      <c r="F153" t="s">
        <v>718</v>
      </c>
      <c r="G153" t="s">
        <v>961</v>
      </c>
      <c r="H153" t="s">
        <v>906</v>
      </c>
      <c r="I153" t="s">
        <v>907</v>
      </c>
      <c r="J153" s="74" t="s">
        <v>984</v>
      </c>
      <c r="K153" t="s">
        <v>985</v>
      </c>
      <c r="L153" t="s">
        <v>986</v>
      </c>
      <c r="M153" s="74" t="s">
        <v>987</v>
      </c>
      <c r="N153" t="s">
        <v>988</v>
      </c>
      <c r="O153" t="s">
        <v>989</v>
      </c>
      <c r="P153" s="74" t="s">
        <v>990</v>
      </c>
      <c r="Q153" t="s">
        <v>991</v>
      </c>
      <c r="R153" t="s">
        <v>992</v>
      </c>
      <c r="S153">
        <v>365</v>
      </c>
      <c r="T153" t="s">
        <v>993</v>
      </c>
      <c r="U153" s="74" t="s">
        <v>994</v>
      </c>
      <c r="V153" t="s">
        <v>790</v>
      </c>
      <c r="W153" t="s">
        <v>791</v>
      </c>
      <c r="X153">
        <v>40</v>
      </c>
      <c r="Y153">
        <v>4.9000000000000004</v>
      </c>
      <c r="AB153" s="74" t="s">
        <v>995</v>
      </c>
      <c r="AC153" s="74" t="s">
        <v>996</v>
      </c>
    </row>
    <row r="154" spans="1:29" x14ac:dyDescent="0.25">
      <c r="A154" t="s">
        <v>983</v>
      </c>
      <c r="B154" t="s">
        <v>715</v>
      </c>
      <c r="C154" t="s">
        <v>716</v>
      </c>
      <c r="D154" t="s">
        <v>717</v>
      </c>
      <c r="E154" t="s">
        <v>716</v>
      </c>
      <c r="F154" t="s">
        <v>718</v>
      </c>
      <c r="G154" t="s">
        <v>961</v>
      </c>
      <c r="H154" t="s">
        <v>906</v>
      </c>
      <c r="I154" t="s">
        <v>907</v>
      </c>
      <c r="J154" s="74" t="s">
        <v>984</v>
      </c>
      <c r="K154" t="s">
        <v>985</v>
      </c>
      <c r="L154" t="s">
        <v>986</v>
      </c>
      <c r="M154" s="74" t="s">
        <v>987</v>
      </c>
      <c r="N154" t="s">
        <v>988</v>
      </c>
      <c r="O154" t="s">
        <v>989</v>
      </c>
      <c r="P154" s="74" t="s">
        <v>990</v>
      </c>
      <c r="Q154" t="s">
        <v>991</v>
      </c>
      <c r="R154" t="s">
        <v>992</v>
      </c>
      <c r="S154">
        <v>365</v>
      </c>
      <c r="T154" t="s">
        <v>993</v>
      </c>
      <c r="U154" s="74" t="s">
        <v>994</v>
      </c>
      <c r="V154" t="s">
        <v>741</v>
      </c>
      <c r="W154" t="s">
        <v>742</v>
      </c>
      <c r="X154">
        <v>40</v>
      </c>
      <c r="Y154">
        <v>139.5</v>
      </c>
      <c r="Z154">
        <v>7.0041972000000001</v>
      </c>
      <c r="AA154">
        <v>7.0041972000000001</v>
      </c>
      <c r="AB154" s="74" t="s">
        <v>995</v>
      </c>
      <c r="AC154" s="74" t="s">
        <v>996</v>
      </c>
    </row>
    <row r="155" spans="1:29" x14ac:dyDescent="0.25">
      <c r="A155" t="s">
        <v>983</v>
      </c>
      <c r="B155" t="s">
        <v>715</v>
      </c>
      <c r="C155" t="s">
        <v>716</v>
      </c>
      <c r="D155" t="s">
        <v>717</v>
      </c>
      <c r="E155" t="s">
        <v>716</v>
      </c>
      <c r="F155" t="s">
        <v>718</v>
      </c>
      <c r="G155" t="s">
        <v>961</v>
      </c>
      <c r="H155" t="s">
        <v>906</v>
      </c>
      <c r="I155" t="s">
        <v>907</v>
      </c>
      <c r="J155" s="74" t="s">
        <v>984</v>
      </c>
      <c r="K155" t="s">
        <v>985</v>
      </c>
      <c r="L155" t="s">
        <v>986</v>
      </c>
      <c r="M155" s="74" t="s">
        <v>987</v>
      </c>
      <c r="N155" t="s">
        <v>988</v>
      </c>
      <c r="O155" t="s">
        <v>989</v>
      </c>
      <c r="P155" s="74" t="s">
        <v>990</v>
      </c>
      <c r="Q155" t="s">
        <v>991</v>
      </c>
      <c r="R155" t="s">
        <v>992</v>
      </c>
      <c r="S155">
        <v>365</v>
      </c>
      <c r="T155" t="s">
        <v>993</v>
      </c>
      <c r="U155" s="74" t="s">
        <v>994</v>
      </c>
      <c r="V155" t="s">
        <v>756</v>
      </c>
      <c r="W155" t="s">
        <v>757</v>
      </c>
      <c r="X155">
        <v>40</v>
      </c>
      <c r="Y155">
        <v>41.22</v>
      </c>
      <c r="AB155" s="74" t="s">
        <v>995</v>
      </c>
      <c r="AC155" s="74" t="s">
        <v>996</v>
      </c>
    </row>
    <row r="156" spans="1:29" x14ac:dyDescent="0.25">
      <c r="A156" t="s">
        <v>997</v>
      </c>
      <c r="B156" t="s">
        <v>746</v>
      </c>
      <c r="C156" t="s">
        <v>716</v>
      </c>
      <c r="D156" t="s">
        <v>717</v>
      </c>
      <c r="E156" t="s">
        <v>716</v>
      </c>
      <c r="F156" t="s">
        <v>718</v>
      </c>
      <c r="G156" t="s">
        <v>719</v>
      </c>
      <c r="H156" t="s">
        <v>720</v>
      </c>
      <c r="I156" t="s">
        <v>721</v>
      </c>
      <c r="J156" s="74" t="s">
        <v>722</v>
      </c>
      <c r="K156" t="s">
        <v>723</v>
      </c>
      <c r="L156" t="s">
        <v>724</v>
      </c>
      <c r="M156" s="74" t="s">
        <v>747</v>
      </c>
      <c r="N156" t="s">
        <v>748</v>
      </c>
      <c r="O156" t="s">
        <v>749</v>
      </c>
      <c r="P156" s="74" t="s">
        <v>728</v>
      </c>
      <c r="Q156" t="s">
        <v>729</v>
      </c>
      <c r="R156" t="s">
        <v>730</v>
      </c>
      <c r="S156">
        <v>365</v>
      </c>
      <c r="T156" t="s">
        <v>998</v>
      </c>
      <c r="U156" s="74" t="s">
        <v>999</v>
      </c>
      <c r="V156" t="s">
        <v>741</v>
      </c>
      <c r="W156" t="s">
        <v>742</v>
      </c>
      <c r="X156">
        <v>40</v>
      </c>
      <c r="Y156">
        <v>45.48</v>
      </c>
      <c r="Z156">
        <v>44.520249774</v>
      </c>
      <c r="AA156">
        <v>44.520249774</v>
      </c>
      <c r="AB156" s="74" t="s">
        <v>1000</v>
      </c>
      <c r="AC156" s="74" t="s">
        <v>1001</v>
      </c>
    </row>
    <row r="157" spans="1:29" x14ac:dyDescent="0.25">
      <c r="A157" t="s">
        <v>997</v>
      </c>
      <c r="B157" t="s">
        <v>746</v>
      </c>
      <c r="C157" t="s">
        <v>716</v>
      </c>
      <c r="D157" t="s">
        <v>717</v>
      </c>
      <c r="E157" t="s">
        <v>716</v>
      </c>
      <c r="F157" t="s">
        <v>718</v>
      </c>
      <c r="G157" t="s">
        <v>719</v>
      </c>
      <c r="H157" t="s">
        <v>720</v>
      </c>
      <c r="I157" t="s">
        <v>721</v>
      </c>
      <c r="J157" s="74" t="s">
        <v>722</v>
      </c>
      <c r="K157" t="s">
        <v>723</v>
      </c>
      <c r="L157" t="s">
        <v>724</v>
      </c>
      <c r="M157" s="74" t="s">
        <v>747</v>
      </c>
      <c r="N157" t="s">
        <v>748</v>
      </c>
      <c r="O157" t="s">
        <v>749</v>
      </c>
      <c r="P157" s="74" t="s">
        <v>728</v>
      </c>
      <c r="Q157" t="s">
        <v>729</v>
      </c>
      <c r="R157" t="s">
        <v>730</v>
      </c>
      <c r="S157">
        <v>365</v>
      </c>
      <c r="T157" t="s">
        <v>998</v>
      </c>
      <c r="U157" s="74" t="s">
        <v>999</v>
      </c>
      <c r="V157" t="s">
        <v>733</v>
      </c>
      <c r="W157" t="s">
        <v>734</v>
      </c>
      <c r="X157">
        <v>40</v>
      </c>
      <c r="Y157">
        <v>834.88</v>
      </c>
      <c r="Z157">
        <v>827.86604000099999</v>
      </c>
      <c r="AA157">
        <v>827.86604000099999</v>
      </c>
      <c r="AB157" s="74" t="s">
        <v>1000</v>
      </c>
      <c r="AC157" s="74" t="s">
        <v>1001</v>
      </c>
    </row>
    <row r="158" spans="1:29" x14ac:dyDescent="0.25">
      <c r="A158" t="s">
        <v>997</v>
      </c>
      <c r="B158" t="s">
        <v>746</v>
      </c>
      <c r="C158" t="s">
        <v>716</v>
      </c>
      <c r="D158" t="s">
        <v>717</v>
      </c>
      <c r="E158" t="s">
        <v>716</v>
      </c>
      <c r="F158" t="s">
        <v>718</v>
      </c>
      <c r="G158" t="s">
        <v>719</v>
      </c>
      <c r="H158" t="s">
        <v>720</v>
      </c>
      <c r="I158" t="s">
        <v>721</v>
      </c>
      <c r="J158" s="74" t="s">
        <v>722</v>
      </c>
      <c r="K158" t="s">
        <v>723</v>
      </c>
      <c r="L158" t="s">
        <v>724</v>
      </c>
      <c r="M158" s="74" t="s">
        <v>747</v>
      </c>
      <c r="N158" t="s">
        <v>748</v>
      </c>
      <c r="O158" t="s">
        <v>749</v>
      </c>
      <c r="P158" s="74" t="s">
        <v>728</v>
      </c>
      <c r="Q158" t="s">
        <v>729</v>
      </c>
      <c r="R158" t="s">
        <v>730</v>
      </c>
      <c r="S158">
        <v>365</v>
      </c>
      <c r="T158" t="s">
        <v>998</v>
      </c>
      <c r="U158" s="74" t="s">
        <v>999</v>
      </c>
      <c r="V158" t="s">
        <v>739</v>
      </c>
      <c r="W158" t="s">
        <v>740</v>
      </c>
      <c r="X158">
        <v>40</v>
      </c>
      <c r="Y158">
        <v>195.77</v>
      </c>
      <c r="Z158">
        <v>194.47878449999999</v>
      </c>
      <c r="AA158">
        <v>194.47878449999999</v>
      </c>
      <c r="AB158" s="74" t="s">
        <v>1000</v>
      </c>
      <c r="AC158" s="74" t="s">
        <v>1001</v>
      </c>
    </row>
    <row r="159" spans="1:29" x14ac:dyDescent="0.25">
      <c r="A159" t="s">
        <v>997</v>
      </c>
      <c r="B159" t="s">
        <v>746</v>
      </c>
      <c r="C159" t="s">
        <v>716</v>
      </c>
      <c r="D159" t="s">
        <v>717</v>
      </c>
      <c r="E159" t="s">
        <v>716</v>
      </c>
      <c r="F159" t="s">
        <v>718</v>
      </c>
      <c r="G159" t="s">
        <v>719</v>
      </c>
      <c r="H159" t="s">
        <v>720</v>
      </c>
      <c r="I159" t="s">
        <v>721</v>
      </c>
      <c r="J159" s="74" t="s">
        <v>722</v>
      </c>
      <c r="K159" t="s">
        <v>723</v>
      </c>
      <c r="L159" t="s">
        <v>724</v>
      </c>
      <c r="M159" s="74" t="s">
        <v>747</v>
      </c>
      <c r="N159" t="s">
        <v>748</v>
      </c>
      <c r="O159" t="s">
        <v>749</v>
      </c>
      <c r="P159" s="74" t="s">
        <v>728</v>
      </c>
      <c r="Q159" t="s">
        <v>729</v>
      </c>
      <c r="R159" t="s">
        <v>730</v>
      </c>
      <c r="S159">
        <v>365</v>
      </c>
      <c r="T159" t="s">
        <v>998</v>
      </c>
      <c r="U159" s="74" t="s">
        <v>999</v>
      </c>
      <c r="V159" t="s">
        <v>737</v>
      </c>
      <c r="W159" t="s">
        <v>738</v>
      </c>
      <c r="X159">
        <v>40</v>
      </c>
      <c r="Y159">
        <v>69.69</v>
      </c>
      <c r="Z159">
        <v>69.004207272000002</v>
      </c>
      <c r="AA159">
        <v>69.004207272000002</v>
      </c>
      <c r="AB159" s="74" t="s">
        <v>1000</v>
      </c>
      <c r="AC159" s="74" t="s">
        <v>1001</v>
      </c>
    </row>
    <row r="160" spans="1:29" x14ac:dyDescent="0.25">
      <c r="A160" t="s">
        <v>997</v>
      </c>
      <c r="B160" t="s">
        <v>746</v>
      </c>
      <c r="C160" t="s">
        <v>716</v>
      </c>
      <c r="D160" t="s">
        <v>717</v>
      </c>
      <c r="E160" t="s">
        <v>716</v>
      </c>
      <c r="F160" t="s">
        <v>718</v>
      </c>
      <c r="G160" t="s">
        <v>719</v>
      </c>
      <c r="H160" t="s">
        <v>720</v>
      </c>
      <c r="I160" t="s">
        <v>721</v>
      </c>
      <c r="J160" s="74" t="s">
        <v>722</v>
      </c>
      <c r="K160" t="s">
        <v>723</v>
      </c>
      <c r="L160" t="s">
        <v>724</v>
      </c>
      <c r="M160" s="74" t="s">
        <v>747</v>
      </c>
      <c r="N160" t="s">
        <v>748</v>
      </c>
      <c r="O160" t="s">
        <v>749</v>
      </c>
      <c r="P160" s="74" t="s">
        <v>728</v>
      </c>
      <c r="Q160" t="s">
        <v>729</v>
      </c>
      <c r="R160" t="s">
        <v>730</v>
      </c>
      <c r="S160">
        <v>365</v>
      </c>
      <c r="T160" t="s">
        <v>998</v>
      </c>
      <c r="U160" s="74" t="s">
        <v>999</v>
      </c>
      <c r="V160" t="s">
        <v>893</v>
      </c>
      <c r="W160" t="s">
        <v>894</v>
      </c>
      <c r="X160">
        <v>40</v>
      </c>
      <c r="Y160">
        <v>44.2</v>
      </c>
      <c r="Z160">
        <v>34.700794127999998</v>
      </c>
      <c r="AA160">
        <v>34.700794127999998</v>
      </c>
      <c r="AB160" s="74" t="s">
        <v>1000</v>
      </c>
      <c r="AC160" s="74" t="s">
        <v>1001</v>
      </c>
    </row>
    <row r="161" spans="1:29" x14ac:dyDescent="0.25">
      <c r="A161" t="s">
        <v>997</v>
      </c>
      <c r="B161" t="s">
        <v>746</v>
      </c>
      <c r="C161" t="s">
        <v>716</v>
      </c>
      <c r="D161" t="s">
        <v>717</v>
      </c>
      <c r="E161" t="s">
        <v>716</v>
      </c>
      <c r="F161" t="s">
        <v>718</v>
      </c>
      <c r="G161" t="s">
        <v>719</v>
      </c>
      <c r="H161" t="s">
        <v>720</v>
      </c>
      <c r="I161" t="s">
        <v>721</v>
      </c>
      <c r="J161" s="74" t="s">
        <v>722</v>
      </c>
      <c r="K161" t="s">
        <v>723</v>
      </c>
      <c r="L161" t="s">
        <v>724</v>
      </c>
      <c r="M161" s="74" t="s">
        <v>747</v>
      </c>
      <c r="N161" t="s">
        <v>748</v>
      </c>
      <c r="O161" t="s">
        <v>749</v>
      </c>
      <c r="P161" s="74" t="s">
        <v>728</v>
      </c>
      <c r="Q161" t="s">
        <v>729</v>
      </c>
      <c r="R161" t="s">
        <v>730</v>
      </c>
      <c r="S161">
        <v>365</v>
      </c>
      <c r="T161" t="s">
        <v>998</v>
      </c>
      <c r="U161" s="74" t="s">
        <v>999</v>
      </c>
      <c r="V161" t="s">
        <v>756</v>
      </c>
      <c r="W161" t="s">
        <v>757</v>
      </c>
      <c r="X161">
        <v>40</v>
      </c>
      <c r="Y161">
        <v>61.28</v>
      </c>
      <c r="Z161">
        <v>56.113217159999998</v>
      </c>
      <c r="AA161">
        <v>56.113217159999998</v>
      </c>
      <c r="AB161" s="74" t="s">
        <v>1000</v>
      </c>
      <c r="AC161" s="74" t="s">
        <v>1001</v>
      </c>
    </row>
    <row r="162" spans="1:29" x14ac:dyDescent="0.25">
      <c r="A162" t="s">
        <v>1002</v>
      </c>
      <c r="B162" t="s">
        <v>746</v>
      </c>
      <c r="C162" t="s">
        <v>716</v>
      </c>
      <c r="D162" t="s">
        <v>717</v>
      </c>
      <c r="E162" t="s">
        <v>716</v>
      </c>
      <c r="F162" t="s">
        <v>718</v>
      </c>
      <c r="G162" t="s">
        <v>719</v>
      </c>
      <c r="H162" t="s">
        <v>720</v>
      </c>
      <c r="I162" t="s">
        <v>721</v>
      </c>
      <c r="J162" s="74" t="s">
        <v>722</v>
      </c>
      <c r="K162" t="s">
        <v>723</v>
      </c>
      <c r="L162" t="s">
        <v>724</v>
      </c>
      <c r="M162" s="74" t="s">
        <v>747</v>
      </c>
      <c r="N162" t="s">
        <v>748</v>
      </c>
      <c r="O162" t="s">
        <v>749</v>
      </c>
      <c r="P162" s="74" t="s">
        <v>728</v>
      </c>
      <c r="Q162" t="s">
        <v>729</v>
      </c>
      <c r="R162" t="s">
        <v>730</v>
      </c>
      <c r="S162">
        <v>365</v>
      </c>
      <c r="T162" t="s">
        <v>1003</v>
      </c>
      <c r="U162" s="74" t="s">
        <v>1004</v>
      </c>
      <c r="V162" t="s">
        <v>733</v>
      </c>
      <c r="W162" t="s">
        <v>734</v>
      </c>
      <c r="X162">
        <v>42</v>
      </c>
      <c r="Y162">
        <v>1212.53</v>
      </c>
      <c r="Z162">
        <v>1211.8308722520001</v>
      </c>
      <c r="AA162">
        <v>1211.8308722520001</v>
      </c>
      <c r="AB162" s="74" t="s">
        <v>1005</v>
      </c>
      <c r="AC162" s="74" t="s">
        <v>1006</v>
      </c>
    </row>
    <row r="163" spans="1:29" x14ac:dyDescent="0.25">
      <c r="A163" t="s">
        <v>1002</v>
      </c>
      <c r="B163" t="s">
        <v>746</v>
      </c>
      <c r="C163" t="s">
        <v>716</v>
      </c>
      <c r="D163" t="s">
        <v>717</v>
      </c>
      <c r="E163" t="s">
        <v>716</v>
      </c>
      <c r="F163" t="s">
        <v>718</v>
      </c>
      <c r="G163" t="s">
        <v>719</v>
      </c>
      <c r="H163" t="s">
        <v>720</v>
      </c>
      <c r="I163" t="s">
        <v>721</v>
      </c>
      <c r="J163" s="74" t="s">
        <v>722</v>
      </c>
      <c r="K163" t="s">
        <v>723</v>
      </c>
      <c r="L163" t="s">
        <v>724</v>
      </c>
      <c r="M163" s="74" t="s">
        <v>747</v>
      </c>
      <c r="N163" t="s">
        <v>748</v>
      </c>
      <c r="O163" t="s">
        <v>749</v>
      </c>
      <c r="P163" s="74" t="s">
        <v>728</v>
      </c>
      <c r="Q163" t="s">
        <v>729</v>
      </c>
      <c r="R163" t="s">
        <v>730</v>
      </c>
      <c r="S163">
        <v>365</v>
      </c>
      <c r="T163" t="s">
        <v>1003</v>
      </c>
      <c r="U163" s="74" t="s">
        <v>1004</v>
      </c>
      <c r="V163" t="s">
        <v>741</v>
      </c>
      <c r="W163" t="s">
        <v>742</v>
      </c>
      <c r="X163">
        <v>42</v>
      </c>
      <c r="Y163">
        <v>27.16</v>
      </c>
      <c r="Z163">
        <v>27.115126038</v>
      </c>
      <c r="AA163">
        <v>27.115126038</v>
      </c>
      <c r="AB163" s="74" t="s">
        <v>1005</v>
      </c>
      <c r="AC163" s="74" t="s">
        <v>1006</v>
      </c>
    </row>
    <row r="164" spans="1:29" x14ac:dyDescent="0.25">
      <c r="A164" t="s">
        <v>1002</v>
      </c>
      <c r="B164" t="s">
        <v>746</v>
      </c>
      <c r="C164" t="s">
        <v>716</v>
      </c>
      <c r="D164" t="s">
        <v>717</v>
      </c>
      <c r="E164" t="s">
        <v>716</v>
      </c>
      <c r="F164" t="s">
        <v>718</v>
      </c>
      <c r="G164" t="s">
        <v>719</v>
      </c>
      <c r="H164" t="s">
        <v>720</v>
      </c>
      <c r="I164" t="s">
        <v>721</v>
      </c>
      <c r="J164" s="74" t="s">
        <v>722</v>
      </c>
      <c r="K164" t="s">
        <v>723</v>
      </c>
      <c r="L164" t="s">
        <v>724</v>
      </c>
      <c r="M164" s="74" t="s">
        <v>747</v>
      </c>
      <c r="N164" t="s">
        <v>748</v>
      </c>
      <c r="O164" t="s">
        <v>749</v>
      </c>
      <c r="P164" s="74" t="s">
        <v>728</v>
      </c>
      <c r="Q164" t="s">
        <v>729</v>
      </c>
      <c r="R164" t="s">
        <v>730</v>
      </c>
      <c r="S164">
        <v>365</v>
      </c>
      <c r="T164" t="s">
        <v>1003</v>
      </c>
      <c r="U164" s="74" t="s">
        <v>1004</v>
      </c>
      <c r="V164" t="s">
        <v>756</v>
      </c>
      <c r="W164" t="s">
        <v>757</v>
      </c>
      <c r="X164">
        <v>42</v>
      </c>
      <c r="Y164">
        <v>20.91</v>
      </c>
      <c r="Z164">
        <v>20.790417647999998</v>
      </c>
      <c r="AA164">
        <v>20.790417647999998</v>
      </c>
      <c r="AB164" s="74" t="s">
        <v>1005</v>
      </c>
      <c r="AC164" s="74" t="s">
        <v>1006</v>
      </c>
    </row>
    <row r="165" spans="1:29" x14ac:dyDescent="0.25">
      <c r="A165" t="s">
        <v>1002</v>
      </c>
      <c r="B165" t="s">
        <v>746</v>
      </c>
      <c r="C165" t="s">
        <v>716</v>
      </c>
      <c r="D165" t="s">
        <v>717</v>
      </c>
      <c r="E165" t="s">
        <v>716</v>
      </c>
      <c r="F165" t="s">
        <v>718</v>
      </c>
      <c r="G165" t="s">
        <v>719</v>
      </c>
      <c r="H165" t="s">
        <v>720</v>
      </c>
      <c r="I165" t="s">
        <v>721</v>
      </c>
      <c r="J165" s="74" t="s">
        <v>722</v>
      </c>
      <c r="K165" t="s">
        <v>723</v>
      </c>
      <c r="L165" t="s">
        <v>724</v>
      </c>
      <c r="M165" s="74" t="s">
        <v>747</v>
      </c>
      <c r="N165" t="s">
        <v>748</v>
      </c>
      <c r="O165" t="s">
        <v>749</v>
      </c>
      <c r="P165" s="74" t="s">
        <v>728</v>
      </c>
      <c r="Q165" t="s">
        <v>729</v>
      </c>
      <c r="R165" t="s">
        <v>730</v>
      </c>
      <c r="S165">
        <v>365</v>
      </c>
      <c r="T165" t="s">
        <v>1003</v>
      </c>
      <c r="U165" s="74" t="s">
        <v>1004</v>
      </c>
      <c r="V165" t="s">
        <v>739</v>
      </c>
      <c r="W165" t="s">
        <v>740</v>
      </c>
      <c r="X165">
        <v>42</v>
      </c>
      <c r="Y165">
        <v>292.42</v>
      </c>
      <c r="Z165">
        <v>292.24216421400001</v>
      </c>
      <c r="AA165">
        <v>292.24216421400001</v>
      </c>
      <c r="AB165" s="74" t="s">
        <v>1005</v>
      </c>
      <c r="AC165" s="74" t="s">
        <v>1006</v>
      </c>
    </row>
    <row r="166" spans="1:29" x14ac:dyDescent="0.25">
      <c r="A166" t="s">
        <v>1002</v>
      </c>
      <c r="B166" t="s">
        <v>746</v>
      </c>
      <c r="C166" t="s">
        <v>716</v>
      </c>
      <c r="D166" t="s">
        <v>717</v>
      </c>
      <c r="E166" t="s">
        <v>716</v>
      </c>
      <c r="F166" t="s">
        <v>718</v>
      </c>
      <c r="G166" t="s">
        <v>719</v>
      </c>
      <c r="H166" t="s">
        <v>720</v>
      </c>
      <c r="I166" t="s">
        <v>721</v>
      </c>
      <c r="J166" s="74" t="s">
        <v>722</v>
      </c>
      <c r="K166" t="s">
        <v>723</v>
      </c>
      <c r="L166" t="s">
        <v>724</v>
      </c>
      <c r="M166" s="74" t="s">
        <v>747</v>
      </c>
      <c r="N166" t="s">
        <v>748</v>
      </c>
      <c r="O166" t="s">
        <v>749</v>
      </c>
      <c r="P166" s="74" t="s">
        <v>728</v>
      </c>
      <c r="Q166" t="s">
        <v>729</v>
      </c>
      <c r="R166" t="s">
        <v>730</v>
      </c>
      <c r="S166">
        <v>365</v>
      </c>
      <c r="T166" t="s">
        <v>1003</v>
      </c>
      <c r="U166" s="74" t="s">
        <v>1004</v>
      </c>
      <c r="V166" t="s">
        <v>737</v>
      </c>
      <c r="W166" t="s">
        <v>738</v>
      </c>
      <c r="X166">
        <v>42</v>
      </c>
      <c r="Y166">
        <v>102.43</v>
      </c>
      <c r="Z166">
        <v>102.09015616799999</v>
      </c>
      <c r="AA166">
        <v>102.09015616799999</v>
      </c>
      <c r="AB166" s="74" t="s">
        <v>1005</v>
      </c>
      <c r="AC166" s="74" t="s">
        <v>1006</v>
      </c>
    </row>
    <row r="167" spans="1:29" x14ac:dyDescent="0.25">
      <c r="A167" t="s">
        <v>1007</v>
      </c>
      <c r="B167" t="s">
        <v>746</v>
      </c>
      <c r="C167" t="s">
        <v>716</v>
      </c>
      <c r="D167" t="s">
        <v>717</v>
      </c>
      <c r="E167" t="s">
        <v>716</v>
      </c>
      <c r="F167" t="s">
        <v>718</v>
      </c>
      <c r="G167" t="s">
        <v>920</v>
      </c>
      <c r="H167" t="s">
        <v>906</v>
      </c>
      <c r="I167" t="s">
        <v>907</v>
      </c>
      <c r="J167" s="74" t="s">
        <v>1008</v>
      </c>
      <c r="K167" t="s">
        <v>1009</v>
      </c>
      <c r="L167" t="s">
        <v>1010</v>
      </c>
      <c r="M167" s="74" t="s">
        <v>921</v>
      </c>
      <c r="N167" t="s">
        <v>922</v>
      </c>
      <c r="O167" t="s">
        <v>923</v>
      </c>
      <c r="P167" s="74" t="s">
        <v>781</v>
      </c>
      <c r="Q167" t="s">
        <v>782</v>
      </c>
      <c r="R167" t="s">
        <v>783</v>
      </c>
      <c r="S167">
        <v>365</v>
      </c>
      <c r="T167" t="s">
        <v>1011</v>
      </c>
      <c r="U167" s="74" t="s">
        <v>1012</v>
      </c>
      <c r="V167" t="s">
        <v>1013</v>
      </c>
      <c r="W167" t="s">
        <v>1014</v>
      </c>
      <c r="X167">
        <v>20</v>
      </c>
      <c r="Y167">
        <v>120.24</v>
      </c>
      <c r="Z167">
        <v>120</v>
      </c>
      <c r="AA167">
        <v>60</v>
      </c>
      <c r="AB167" s="74" t="s">
        <v>1015</v>
      </c>
      <c r="AC167" s="74" t="s">
        <v>1016</v>
      </c>
    </row>
    <row r="168" spans="1:29" x14ac:dyDescent="0.25">
      <c r="A168" t="s">
        <v>1017</v>
      </c>
      <c r="B168" t="s">
        <v>746</v>
      </c>
      <c r="C168" t="s">
        <v>716</v>
      </c>
      <c r="D168" t="s">
        <v>717</v>
      </c>
      <c r="E168" t="s">
        <v>716</v>
      </c>
      <c r="F168" t="s">
        <v>718</v>
      </c>
      <c r="G168" t="s">
        <v>719</v>
      </c>
      <c r="H168" t="s">
        <v>720</v>
      </c>
      <c r="I168" t="s">
        <v>721</v>
      </c>
      <c r="J168" s="74" t="s">
        <v>876</v>
      </c>
      <c r="K168" t="s">
        <v>723</v>
      </c>
      <c r="L168" t="s">
        <v>724</v>
      </c>
      <c r="M168" s="74" t="s">
        <v>747</v>
      </c>
      <c r="N168" t="s">
        <v>748</v>
      </c>
      <c r="O168" t="s">
        <v>749</v>
      </c>
      <c r="P168" s="74" t="s">
        <v>728</v>
      </c>
      <c r="Q168" t="s">
        <v>729</v>
      </c>
      <c r="R168" t="s">
        <v>730</v>
      </c>
      <c r="S168">
        <v>365</v>
      </c>
      <c r="T168" t="s">
        <v>1018</v>
      </c>
      <c r="U168" s="74" t="s">
        <v>1019</v>
      </c>
      <c r="V168" t="s">
        <v>741</v>
      </c>
      <c r="W168" t="s">
        <v>742</v>
      </c>
      <c r="X168">
        <v>40</v>
      </c>
      <c r="Y168">
        <v>42.35</v>
      </c>
      <c r="Z168">
        <v>41.545201698</v>
      </c>
      <c r="AA168">
        <v>41.545201698</v>
      </c>
      <c r="AB168" s="74" t="s">
        <v>1020</v>
      </c>
      <c r="AC168" s="74" t="s">
        <v>1021</v>
      </c>
    </row>
    <row r="169" spans="1:29" x14ac:dyDescent="0.25">
      <c r="A169" t="s">
        <v>1017</v>
      </c>
      <c r="B169" t="s">
        <v>746</v>
      </c>
      <c r="C169" t="s">
        <v>716</v>
      </c>
      <c r="D169" t="s">
        <v>717</v>
      </c>
      <c r="E169" t="s">
        <v>716</v>
      </c>
      <c r="F169" t="s">
        <v>718</v>
      </c>
      <c r="G169" t="s">
        <v>719</v>
      </c>
      <c r="H169" t="s">
        <v>720</v>
      </c>
      <c r="I169" t="s">
        <v>721</v>
      </c>
      <c r="J169" s="74" t="s">
        <v>876</v>
      </c>
      <c r="K169" t="s">
        <v>723</v>
      </c>
      <c r="L169" t="s">
        <v>724</v>
      </c>
      <c r="M169" s="74" t="s">
        <v>747</v>
      </c>
      <c r="N169" t="s">
        <v>748</v>
      </c>
      <c r="O169" t="s">
        <v>749</v>
      </c>
      <c r="P169" s="74" t="s">
        <v>728</v>
      </c>
      <c r="Q169" t="s">
        <v>729</v>
      </c>
      <c r="R169" t="s">
        <v>730</v>
      </c>
      <c r="S169">
        <v>365</v>
      </c>
      <c r="T169" t="s">
        <v>1018</v>
      </c>
      <c r="U169" s="74" t="s">
        <v>1019</v>
      </c>
      <c r="V169" t="s">
        <v>737</v>
      </c>
      <c r="W169" t="s">
        <v>738</v>
      </c>
      <c r="X169">
        <v>40</v>
      </c>
      <c r="Y169">
        <v>99.1</v>
      </c>
      <c r="Z169">
        <v>98.930711880000004</v>
      </c>
      <c r="AA169">
        <v>98.930711880000004</v>
      </c>
      <c r="AB169" s="74" t="s">
        <v>1020</v>
      </c>
      <c r="AC169" s="74" t="s">
        <v>1021</v>
      </c>
    </row>
    <row r="170" spans="1:29" x14ac:dyDescent="0.25">
      <c r="A170" t="s">
        <v>1017</v>
      </c>
      <c r="B170" t="s">
        <v>746</v>
      </c>
      <c r="C170" t="s">
        <v>716</v>
      </c>
      <c r="D170" t="s">
        <v>717</v>
      </c>
      <c r="E170" t="s">
        <v>716</v>
      </c>
      <c r="F170" t="s">
        <v>718</v>
      </c>
      <c r="G170" t="s">
        <v>719</v>
      </c>
      <c r="H170" t="s">
        <v>720</v>
      </c>
      <c r="I170" t="s">
        <v>721</v>
      </c>
      <c r="J170" s="74" t="s">
        <v>876</v>
      </c>
      <c r="K170" t="s">
        <v>723</v>
      </c>
      <c r="L170" t="s">
        <v>724</v>
      </c>
      <c r="M170" s="74" t="s">
        <v>747</v>
      </c>
      <c r="N170" t="s">
        <v>748</v>
      </c>
      <c r="O170" t="s">
        <v>749</v>
      </c>
      <c r="P170" s="74" t="s">
        <v>728</v>
      </c>
      <c r="Q170" t="s">
        <v>729</v>
      </c>
      <c r="R170" t="s">
        <v>730</v>
      </c>
      <c r="S170">
        <v>365</v>
      </c>
      <c r="T170" t="s">
        <v>1018</v>
      </c>
      <c r="U170" s="74" t="s">
        <v>1019</v>
      </c>
      <c r="V170" t="s">
        <v>756</v>
      </c>
      <c r="W170" t="s">
        <v>757</v>
      </c>
      <c r="X170">
        <v>40</v>
      </c>
      <c r="Y170">
        <v>21.8</v>
      </c>
      <c r="Z170">
        <v>21.276933677999999</v>
      </c>
      <c r="AA170">
        <v>21.276933677999999</v>
      </c>
      <c r="AB170" s="74" t="s">
        <v>1020</v>
      </c>
      <c r="AC170" s="74" t="s">
        <v>1021</v>
      </c>
    </row>
    <row r="171" spans="1:29" x14ac:dyDescent="0.25">
      <c r="A171" t="s">
        <v>1017</v>
      </c>
      <c r="B171" t="s">
        <v>746</v>
      </c>
      <c r="C171" t="s">
        <v>716</v>
      </c>
      <c r="D171" t="s">
        <v>717</v>
      </c>
      <c r="E171" t="s">
        <v>716</v>
      </c>
      <c r="F171" t="s">
        <v>718</v>
      </c>
      <c r="G171" t="s">
        <v>719</v>
      </c>
      <c r="H171" t="s">
        <v>720</v>
      </c>
      <c r="I171" t="s">
        <v>721</v>
      </c>
      <c r="J171" s="74" t="s">
        <v>876</v>
      </c>
      <c r="K171" t="s">
        <v>723</v>
      </c>
      <c r="L171" t="s">
        <v>724</v>
      </c>
      <c r="M171" s="74" t="s">
        <v>747</v>
      </c>
      <c r="N171" t="s">
        <v>748</v>
      </c>
      <c r="O171" t="s">
        <v>749</v>
      </c>
      <c r="P171" s="74" t="s">
        <v>728</v>
      </c>
      <c r="Q171" t="s">
        <v>729</v>
      </c>
      <c r="R171" t="s">
        <v>730</v>
      </c>
      <c r="S171">
        <v>365</v>
      </c>
      <c r="T171" t="s">
        <v>1018</v>
      </c>
      <c r="U171" s="74" t="s">
        <v>1019</v>
      </c>
      <c r="V171" t="s">
        <v>733</v>
      </c>
      <c r="W171" t="s">
        <v>734</v>
      </c>
      <c r="X171">
        <v>40</v>
      </c>
      <c r="Y171">
        <v>1207.81</v>
      </c>
      <c r="Z171">
        <v>1207.5011348400001</v>
      </c>
      <c r="AA171">
        <v>1207.5011348400001</v>
      </c>
      <c r="AB171" s="74" t="s">
        <v>1020</v>
      </c>
      <c r="AC171" s="74" t="s">
        <v>1021</v>
      </c>
    </row>
    <row r="172" spans="1:29" x14ac:dyDescent="0.25">
      <c r="A172" t="s">
        <v>1017</v>
      </c>
      <c r="B172" t="s">
        <v>746</v>
      </c>
      <c r="C172" t="s">
        <v>716</v>
      </c>
      <c r="D172" t="s">
        <v>717</v>
      </c>
      <c r="E172" t="s">
        <v>716</v>
      </c>
      <c r="F172" t="s">
        <v>718</v>
      </c>
      <c r="G172" t="s">
        <v>719</v>
      </c>
      <c r="H172" t="s">
        <v>720</v>
      </c>
      <c r="I172" t="s">
        <v>721</v>
      </c>
      <c r="J172" s="74" t="s">
        <v>876</v>
      </c>
      <c r="K172" t="s">
        <v>723</v>
      </c>
      <c r="L172" t="s">
        <v>724</v>
      </c>
      <c r="M172" s="74" t="s">
        <v>747</v>
      </c>
      <c r="N172" t="s">
        <v>748</v>
      </c>
      <c r="O172" t="s">
        <v>749</v>
      </c>
      <c r="P172" s="74" t="s">
        <v>728</v>
      </c>
      <c r="Q172" t="s">
        <v>729</v>
      </c>
      <c r="R172" t="s">
        <v>730</v>
      </c>
      <c r="S172">
        <v>365</v>
      </c>
      <c r="T172" t="s">
        <v>1018</v>
      </c>
      <c r="U172" s="74" t="s">
        <v>1019</v>
      </c>
      <c r="V172" t="s">
        <v>739</v>
      </c>
      <c r="W172" t="s">
        <v>740</v>
      </c>
      <c r="X172">
        <v>40</v>
      </c>
      <c r="Y172">
        <v>139.72</v>
      </c>
      <c r="Z172">
        <v>139.48164430200001</v>
      </c>
      <c r="AA172">
        <v>139.48164430200001</v>
      </c>
      <c r="AB172" s="74" t="s">
        <v>1020</v>
      </c>
      <c r="AC172" s="74" t="s">
        <v>1021</v>
      </c>
    </row>
    <row r="173" spans="1:29" x14ac:dyDescent="0.25">
      <c r="A173" t="s">
        <v>1022</v>
      </c>
      <c r="B173" t="s">
        <v>746</v>
      </c>
      <c r="C173" t="s">
        <v>716</v>
      </c>
      <c r="D173" t="s">
        <v>717</v>
      </c>
      <c r="E173" t="s">
        <v>716</v>
      </c>
      <c r="F173" t="s">
        <v>718</v>
      </c>
      <c r="G173" t="s">
        <v>1023</v>
      </c>
      <c r="H173" t="s">
        <v>720</v>
      </c>
      <c r="I173" t="s">
        <v>721</v>
      </c>
      <c r="J173" s="74" t="s">
        <v>722</v>
      </c>
      <c r="K173" t="s">
        <v>723</v>
      </c>
      <c r="L173" t="s">
        <v>724</v>
      </c>
      <c r="M173" s="74" t="s">
        <v>747</v>
      </c>
      <c r="N173" t="s">
        <v>748</v>
      </c>
      <c r="O173" t="s">
        <v>749</v>
      </c>
      <c r="P173" s="74" t="s">
        <v>728</v>
      </c>
      <c r="Q173" t="s">
        <v>729</v>
      </c>
      <c r="R173" t="s">
        <v>730</v>
      </c>
      <c r="S173">
        <v>365</v>
      </c>
      <c r="T173" t="s">
        <v>1024</v>
      </c>
      <c r="U173" s="74" t="s">
        <v>1025</v>
      </c>
      <c r="V173" t="s">
        <v>893</v>
      </c>
      <c r="W173" t="s">
        <v>894</v>
      </c>
      <c r="X173">
        <v>41</v>
      </c>
      <c r="Y173">
        <v>2.4700000000000002</v>
      </c>
      <c r="AB173" s="74" t="s">
        <v>1026</v>
      </c>
      <c r="AC173" s="74" t="s">
        <v>1027</v>
      </c>
    </row>
    <row r="174" spans="1:29" x14ac:dyDescent="0.25">
      <c r="A174" t="s">
        <v>1022</v>
      </c>
      <c r="B174" t="s">
        <v>746</v>
      </c>
      <c r="C174" t="s">
        <v>716</v>
      </c>
      <c r="D174" t="s">
        <v>717</v>
      </c>
      <c r="E174" t="s">
        <v>716</v>
      </c>
      <c r="F174" t="s">
        <v>718</v>
      </c>
      <c r="G174" t="s">
        <v>1023</v>
      </c>
      <c r="H174" t="s">
        <v>720</v>
      </c>
      <c r="I174" t="s">
        <v>721</v>
      </c>
      <c r="J174" s="74" t="s">
        <v>722</v>
      </c>
      <c r="K174" t="s">
        <v>723</v>
      </c>
      <c r="L174" t="s">
        <v>724</v>
      </c>
      <c r="M174" s="74" t="s">
        <v>747</v>
      </c>
      <c r="N174" t="s">
        <v>748</v>
      </c>
      <c r="O174" t="s">
        <v>749</v>
      </c>
      <c r="P174" s="74" t="s">
        <v>728</v>
      </c>
      <c r="Q174" t="s">
        <v>729</v>
      </c>
      <c r="R174" t="s">
        <v>730</v>
      </c>
      <c r="S174">
        <v>365</v>
      </c>
      <c r="T174" t="s">
        <v>1024</v>
      </c>
      <c r="U174" s="74" t="s">
        <v>1025</v>
      </c>
      <c r="V174" t="s">
        <v>739</v>
      </c>
      <c r="W174" t="s">
        <v>740</v>
      </c>
      <c r="X174">
        <v>41</v>
      </c>
      <c r="Y174">
        <v>93.48</v>
      </c>
      <c r="Z174">
        <v>92.715558935999994</v>
      </c>
      <c r="AA174">
        <v>92.715558935999994</v>
      </c>
      <c r="AB174" s="74" t="s">
        <v>1026</v>
      </c>
      <c r="AC174" s="74" t="s">
        <v>1027</v>
      </c>
    </row>
    <row r="175" spans="1:29" x14ac:dyDescent="0.25">
      <c r="A175" t="s">
        <v>1022</v>
      </c>
      <c r="B175" t="s">
        <v>746</v>
      </c>
      <c r="C175" t="s">
        <v>716</v>
      </c>
      <c r="D175" t="s">
        <v>717</v>
      </c>
      <c r="E175" t="s">
        <v>716</v>
      </c>
      <c r="F175" t="s">
        <v>718</v>
      </c>
      <c r="G175" t="s">
        <v>1023</v>
      </c>
      <c r="H175" t="s">
        <v>720</v>
      </c>
      <c r="I175" t="s">
        <v>721</v>
      </c>
      <c r="J175" s="74" t="s">
        <v>722</v>
      </c>
      <c r="K175" t="s">
        <v>723</v>
      </c>
      <c r="L175" t="s">
        <v>724</v>
      </c>
      <c r="M175" s="74" t="s">
        <v>747</v>
      </c>
      <c r="N175" t="s">
        <v>748</v>
      </c>
      <c r="O175" t="s">
        <v>749</v>
      </c>
      <c r="P175" s="74" t="s">
        <v>728</v>
      </c>
      <c r="Q175" t="s">
        <v>729</v>
      </c>
      <c r="R175" t="s">
        <v>730</v>
      </c>
      <c r="S175">
        <v>365</v>
      </c>
      <c r="T175" t="s">
        <v>1024</v>
      </c>
      <c r="U175" s="74" t="s">
        <v>1025</v>
      </c>
      <c r="V175" t="s">
        <v>741</v>
      </c>
      <c r="W175" t="s">
        <v>742</v>
      </c>
      <c r="X175">
        <v>41</v>
      </c>
      <c r="Y175">
        <v>78.569999999999993</v>
      </c>
      <c r="Z175">
        <v>78.368696405999998</v>
      </c>
      <c r="AA175">
        <v>78.368696405999998</v>
      </c>
      <c r="AB175" s="74" t="s">
        <v>1026</v>
      </c>
      <c r="AC175" s="74" t="s">
        <v>1027</v>
      </c>
    </row>
    <row r="176" spans="1:29" x14ac:dyDescent="0.25">
      <c r="A176" t="s">
        <v>1022</v>
      </c>
      <c r="B176" t="s">
        <v>746</v>
      </c>
      <c r="C176" t="s">
        <v>716</v>
      </c>
      <c r="D176" t="s">
        <v>717</v>
      </c>
      <c r="E176" t="s">
        <v>716</v>
      </c>
      <c r="F176" t="s">
        <v>718</v>
      </c>
      <c r="G176" t="s">
        <v>1023</v>
      </c>
      <c r="H176" t="s">
        <v>720</v>
      </c>
      <c r="I176" t="s">
        <v>721</v>
      </c>
      <c r="J176" s="74" t="s">
        <v>722</v>
      </c>
      <c r="K176" t="s">
        <v>723</v>
      </c>
      <c r="L176" t="s">
        <v>724</v>
      </c>
      <c r="M176" s="74" t="s">
        <v>747</v>
      </c>
      <c r="N176" t="s">
        <v>748</v>
      </c>
      <c r="O176" t="s">
        <v>749</v>
      </c>
      <c r="P176" s="74" t="s">
        <v>728</v>
      </c>
      <c r="Q176" t="s">
        <v>729</v>
      </c>
      <c r="R176" t="s">
        <v>730</v>
      </c>
      <c r="S176">
        <v>365</v>
      </c>
      <c r="T176" t="s">
        <v>1024</v>
      </c>
      <c r="U176" s="74" t="s">
        <v>1025</v>
      </c>
      <c r="V176" t="s">
        <v>733</v>
      </c>
      <c r="W176" t="s">
        <v>734</v>
      </c>
      <c r="X176">
        <v>41</v>
      </c>
      <c r="Y176">
        <v>815.33</v>
      </c>
      <c r="Z176">
        <v>814.97316100199998</v>
      </c>
      <c r="AA176">
        <v>814.97316100199998</v>
      </c>
      <c r="AB176" s="74" t="s">
        <v>1026</v>
      </c>
      <c r="AC176" s="74" t="s">
        <v>1027</v>
      </c>
    </row>
    <row r="177" spans="1:29" x14ac:dyDescent="0.25">
      <c r="A177" t="s">
        <v>1022</v>
      </c>
      <c r="B177" t="s">
        <v>746</v>
      </c>
      <c r="C177" t="s">
        <v>716</v>
      </c>
      <c r="D177" t="s">
        <v>717</v>
      </c>
      <c r="E177" t="s">
        <v>716</v>
      </c>
      <c r="F177" t="s">
        <v>718</v>
      </c>
      <c r="G177" t="s">
        <v>1023</v>
      </c>
      <c r="H177" t="s">
        <v>720</v>
      </c>
      <c r="I177" t="s">
        <v>721</v>
      </c>
      <c r="J177" s="74" t="s">
        <v>722</v>
      </c>
      <c r="K177" t="s">
        <v>723</v>
      </c>
      <c r="L177" t="s">
        <v>724</v>
      </c>
      <c r="M177" s="74" t="s">
        <v>747</v>
      </c>
      <c r="N177" t="s">
        <v>748</v>
      </c>
      <c r="O177" t="s">
        <v>749</v>
      </c>
      <c r="P177" s="74" t="s">
        <v>728</v>
      </c>
      <c r="Q177" t="s">
        <v>729</v>
      </c>
      <c r="R177" t="s">
        <v>730</v>
      </c>
      <c r="S177">
        <v>365</v>
      </c>
      <c r="T177" t="s">
        <v>1024</v>
      </c>
      <c r="U177" s="74" t="s">
        <v>1025</v>
      </c>
      <c r="V177" t="s">
        <v>737</v>
      </c>
      <c r="W177" t="s">
        <v>738</v>
      </c>
      <c r="X177">
        <v>41</v>
      </c>
      <c r="Y177">
        <v>34.99</v>
      </c>
      <c r="Z177">
        <v>34.677310667999997</v>
      </c>
      <c r="AA177">
        <v>34.677310667999997</v>
      </c>
      <c r="AB177" s="74" t="s">
        <v>1026</v>
      </c>
      <c r="AC177" s="74" t="s">
        <v>1027</v>
      </c>
    </row>
    <row r="178" spans="1:29" x14ac:dyDescent="0.25">
      <c r="A178" t="s">
        <v>1022</v>
      </c>
      <c r="B178" t="s">
        <v>746</v>
      </c>
      <c r="C178" t="s">
        <v>716</v>
      </c>
      <c r="D178" t="s">
        <v>717</v>
      </c>
      <c r="E178" t="s">
        <v>716</v>
      </c>
      <c r="F178" t="s">
        <v>718</v>
      </c>
      <c r="G178" t="s">
        <v>1023</v>
      </c>
      <c r="H178" t="s">
        <v>720</v>
      </c>
      <c r="I178" t="s">
        <v>721</v>
      </c>
      <c r="J178" s="74" t="s">
        <v>722</v>
      </c>
      <c r="K178" t="s">
        <v>723</v>
      </c>
      <c r="L178" t="s">
        <v>724</v>
      </c>
      <c r="M178" s="74" t="s">
        <v>747</v>
      </c>
      <c r="N178" t="s">
        <v>748</v>
      </c>
      <c r="O178" t="s">
        <v>749</v>
      </c>
      <c r="P178" s="74" t="s">
        <v>728</v>
      </c>
      <c r="Q178" t="s">
        <v>729</v>
      </c>
      <c r="R178" t="s">
        <v>730</v>
      </c>
      <c r="S178">
        <v>365</v>
      </c>
      <c r="T178" t="s">
        <v>1024</v>
      </c>
      <c r="U178" s="74" t="s">
        <v>1025</v>
      </c>
      <c r="V178" t="s">
        <v>756</v>
      </c>
      <c r="W178" t="s">
        <v>757</v>
      </c>
      <c r="X178">
        <v>41</v>
      </c>
      <c r="Y178">
        <v>16.399999999999999</v>
      </c>
      <c r="Z178">
        <v>15.8053896</v>
      </c>
      <c r="AA178">
        <v>15.8053896</v>
      </c>
      <c r="AB178" s="74" t="s">
        <v>1026</v>
      </c>
      <c r="AC178" s="74" t="s">
        <v>1027</v>
      </c>
    </row>
    <row r="179" spans="1:29" x14ac:dyDescent="0.25">
      <c r="A179" t="s">
        <v>1028</v>
      </c>
      <c r="B179" t="s">
        <v>746</v>
      </c>
      <c r="C179" t="s">
        <v>716</v>
      </c>
      <c r="D179" t="s">
        <v>717</v>
      </c>
      <c r="E179" t="s">
        <v>716</v>
      </c>
      <c r="F179" t="s">
        <v>718</v>
      </c>
      <c r="G179" t="s">
        <v>1029</v>
      </c>
      <c r="H179" t="s">
        <v>883</v>
      </c>
      <c r="I179" t="s">
        <v>884</v>
      </c>
      <c r="J179" s="74" t="s">
        <v>1030</v>
      </c>
      <c r="K179" t="s">
        <v>1031</v>
      </c>
      <c r="L179" t="s">
        <v>1032</v>
      </c>
      <c r="M179" s="74" t="s">
        <v>1030</v>
      </c>
      <c r="N179" t="s">
        <v>1031</v>
      </c>
      <c r="O179" t="s">
        <v>1032</v>
      </c>
      <c r="P179" s="74" t="s">
        <v>1033</v>
      </c>
      <c r="Q179" t="s">
        <v>1034</v>
      </c>
      <c r="R179" t="s">
        <v>1035</v>
      </c>
      <c r="S179">
        <v>365</v>
      </c>
      <c r="T179" t="s">
        <v>1036</v>
      </c>
      <c r="U179" s="74" t="s">
        <v>1037</v>
      </c>
      <c r="V179" t="s">
        <v>1038</v>
      </c>
      <c r="W179" t="s">
        <v>1039</v>
      </c>
      <c r="X179">
        <v>2</v>
      </c>
      <c r="Y179">
        <v>1.73</v>
      </c>
      <c r="Z179">
        <v>1.59744</v>
      </c>
      <c r="AA179">
        <v>0.79871999999999999</v>
      </c>
      <c r="AB179" s="74" t="s">
        <v>1040</v>
      </c>
      <c r="AC179" s="74" t="s">
        <v>1041</v>
      </c>
    </row>
    <row r="180" spans="1:29" x14ac:dyDescent="0.25">
      <c r="A180" t="s">
        <v>1028</v>
      </c>
      <c r="B180" t="s">
        <v>746</v>
      </c>
      <c r="C180" t="s">
        <v>716</v>
      </c>
      <c r="D180" t="s">
        <v>717</v>
      </c>
      <c r="E180" t="s">
        <v>716</v>
      </c>
      <c r="F180" t="s">
        <v>718</v>
      </c>
      <c r="G180" t="s">
        <v>1029</v>
      </c>
      <c r="H180" t="s">
        <v>883</v>
      </c>
      <c r="I180" t="s">
        <v>884</v>
      </c>
      <c r="J180" s="74" t="s">
        <v>1030</v>
      </c>
      <c r="K180" t="s">
        <v>1031</v>
      </c>
      <c r="L180" t="s">
        <v>1032</v>
      </c>
      <c r="M180" s="74" t="s">
        <v>1030</v>
      </c>
      <c r="N180" t="s">
        <v>1031</v>
      </c>
      <c r="O180" t="s">
        <v>1032</v>
      </c>
      <c r="P180" s="74" t="s">
        <v>1033</v>
      </c>
      <c r="Q180" t="s">
        <v>1034</v>
      </c>
      <c r="R180" t="s">
        <v>1035</v>
      </c>
      <c r="S180">
        <v>365</v>
      </c>
      <c r="T180" t="s">
        <v>1036</v>
      </c>
      <c r="U180" s="74" t="s">
        <v>1037</v>
      </c>
      <c r="V180" t="s">
        <v>739</v>
      </c>
      <c r="W180" t="s">
        <v>740</v>
      </c>
      <c r="X180">
        <v>2</v>
      </c>
      <c r="Y180">
        <v>1.44</v>
      </c>
      <c r="Z180">
        <v>1.40608</v>
      </c>
      <c r="AA180">
        <v>0.70304</v>
      </c>
      <c r="AB180" s="74" t="s">
        <v>1040</v>
      </c>
      <c r="AC180" s="74" t="s">
        <v>1041</v>
      </c>
    </row>
    <row r="181" spans="1:29" x14ac:dyDescent="0.25">
      <c r="A181" t="s">
        <v>1028</v>
      </c>
      <c r="B181" t="s">
        <v>746</v>
      </c>
      <c r="C181" t="s">
        <v>716</v>
      </c>
      <c r="D181" t="s">
        <v>717</v>
      </c>
      <c r="E181" t="s">
        <v>716</v>
      </c>
      <c r="F181" t="s">
        <v>718</v>
      </c>
      <c r="G181" t="s">
        <v>1029</v>
      </c>
      <c r="H181" t="s">
        <v>883</v>
      </c>
      <c r="I181" t="s">
        <v>884</v>
      </c>
      <c r="J181" s="74" t="s">
        <v>1030</v>
      </c>
      <c r="K181" t="s">
        <v>1031</v>
      </c>
      <c r="L181" t="s">
        <v>1032</v>
      </c>
      <c r="M181" s="74" t="s">
        <v>1030</v>
      </c>
      <c r="N181" t="s">
        <v>1031</v>
      </c>
      <c r="O181" t="s">
        <v>1032</v>
      </c>
      <c r="P181" s="74" t="s">
        <v>1033</v>
      </c>
      <c r="Q181" t="s">
        <v>1034</v>
      </c>
      <c r="R181" t="s">
        <v>1035</v>
      </c>
      <c r="S181">
        <v>365</v>
      </c>
      <c r="T181" t="s">
        <v>1036</v>
      </c>
      <c r="U181" s="74" t="s">
        <v>1037</v>
      </c>
      <c r="V181" t="s">
        <v>1042</v>
      </c>
      <c r="W181" t="s">
        <v>1043</v>
      </c>
      <c r="X181">
        <v>2</v>
      </c>
      <c r="Y181">
        <v>1.07</v>
      </c>
      <c r="Z181">
        <v>1.0545599999999999</v>
      </c>
      <c r="AA181">
        <v>0.52727999999999997</v>
      </c>
      <c r="AB181" s="74" t="s">
        <v>1040</v>
      </c>
      <c r="AC181" s="74" t="s">
        <v>1041</v>
      </c>
    </row>
    <row r="182" spans="1:29" x14ac:dyDescent="0.25">
      <c r="A182" t="s">
        <v>1028</v>
      </c>
      <c r="B182" t="s">
        <v>746</v>
      </c>
      <c r="C182" t="s">
        <v>716</v>
      </c>
      <c r="D182" t="s">
        <v>717</v>
      </c>
      <c r="E182" t="s">
        <v>716</v>
      </c>
      <c r="F182" t="s">
        <v>718</v>
      </c>
      <c r="G182" t="s">
        <v>1029</v>
      </c>
      <c r="H182" t="s">
        <v>883</v>
      </c>
      <c r="I182" t="s">
        <v>884</v>
      </c>
      <c r="J182" s="74" t="s">
        <v>1030</v>
      </c>
      <c r="K182" t="s">
        <v>1031</v>
      </c>
      <c r="L182" t="s">
        <v>1032</v>
      </c>
      <c r="M182" s="74" t="s">
        <v>1030</v>
      </c>
      <c r="N182" t="s">
        <v>1031</v>
      </c>
      <c r="O182" t="s">
        <v>1032</v>
      </c>
      <c r="P182" s="74" t="s">
        <v>1033</v>
      </c>
      <c r="Q182" t="s">
        <v>1034</v>
      </c>
      <c r="R182" t="s">
        <v>1035</v>
      </c>
      <c r="S182">
        <v>365</v>
      </c>
      <c r="T182" t="s">
        <v>1036</v>
      </c>
      <c r="U182" s="74" t="s">
        <v>1037</v>
      </c>
      <c r="V182" t="s">
        <v>1044</v>
      </c>
      <c r="W182" t="s">
        <v>1045</v>
      </c>
      <c r="X182">
        <v>2</v>
      </c>
      <c r="Y182">
        <v>0.83</v>
      </c>
      <c r="Z182">
        <v>0.81120000000000003</v>
      </c>
      <c r="AA182">
        <v>0.40560000000000002</v>
      </c>
      <c r="AB182" s="74" t="s">
        <v>1040</v>
      </c>
      <c r="AC182" s="74" t="s">
        <v>1041</v>
      </c>
    </row>
    <row r="183" spans="1:29" x14ac:dyDescent="0.25">
      <c r="A183" t="s">
        <v>1028</v>
      </c>
      <c r="B183" t="s">
        <v>746</v>
      </c>
      <c r="C183" t="s">
        <v>716</v>
      </c>
      <c r="D183" t="s">
        <v>717</v>
      </c>
      <c r="E183" t="s">
        <v>716</v>
      </c>
      <c r="F183" t="s">
        <v>718</v>
      </c>
      <c r="G183" t="s">
        <v>1029</v>
      </c>
      <c r="H183" t="s">
        <v>883</v>
      </c>
      <c r="I183" t="s">
        <v>884</v>
      </c>
      <c r="J183" s="74" t="s">
        <v>1030</v>
      </c>
      <c r="K183" t="s">
        <v>1031</v>
      </c>
      <c r="L183" t="s">
        <v>1032</v>
      </c>
      <c r="M183" s="74" t="s">
        <v>1030</v>
      </c>
      <c r="N183" t="s">
        <v>1031</v>
      </c>
      <c r="O183" t="s">
        <v>1032</v>
      </c>
      <c r="P183" s="74" t="s">
        <v>1033</v>
      </c>
      <c r="Q183" t="s">
        <v>1034</v>
      </c>
      <c r="R183" t="s">
        <v>1035</v>
      </c>
      <c r="S183">
        <v>365</v>
      </c>
      <c r="T183" t="s">
        <v>1036</v>
      </c>
      <c r="U183" s="74" t="s">
        <v>1037</v>
      </c>
      <c r="V183" t="s">
        <v>976</v>
      </c>
      <c r="W183" t="s">
        <v>977</v>
      </c>
      <c r="X183">
        <v>2</v>
      </c>
      <c r="Y183">
        <v>3.5</v>
      </c>
      <c r="Z183">
        <v>3.3529599999999999</v>
      </c>
      <c r="AA183">
        <v>1.67648</v>
      </c>
      <c r="AB183" s="74" t="s">
        <v>1040</v>
      </c>
      <c r="AC183" s="74" t="s">
        <v>1041</v>
      </c>
    </row>
    <row r="184" spans="1:29" x14ac:dyDescent="0.25">
      <c r="A184" t="s">
        <v>1028</v>
      </c>
      <c r="B184" t="s">
        <v>746</v>
      </c>
      <c r="C184" t="s">
        <v>716</v>
      </c>
      <c r="D184" t="s">
        <v>717</v>
      </c>
      <c r="E184" t="s">
        <v>716</v>
      </c>
      <c r="F184" t="s">
        <v>718</v>
      </c>
      <c r="G184" t="s">
        <v>1029</v>
      </c>
      <c r="H184" t="s">
        <v>883</v>
      </c>
      <c r="I184" t="s">
        <v>884</v>
      </c>
      <c r="J184" s="74" t="s">
        <v>1030</v>
      </c>
      <c r="K184" t="s">
        <v>1031</v>
      </c>
      <c r="L184" t="s">
        <v>1032</v>
      </c>
      <c r="M184" s="74" t="s">
        <v>1030</v>
      </c>
      <c r="N184" t="s">
        <v>1031</v>
      </c>
      <c r="O184" t="s">
        <v>1032</v>
      </c>
      <c r="P184" s="74" t="s">
        <v>1033</v>
      </c>
      <c r="Q184" t="s">
        <v>1034</v>
      </c>
      <c r="R184" t="s">
        <v>1035</v>
      </c>
      <c r="S184">
        <v>365</v>
      </c>
      <c r="T184" t="s">
        <v>1036</v>
      </c>
      <c r="U184" s="74" t="s">
        <v>1037</v>
      </c>
      <c r="V184" t="s">
        <v>1046</v>
      </c>
      <c r="W184" t="s">
        <v>1047</v>
      </c>
      <c r="X184">
        <v>2</v>
      </c>
      <c r="Y184">
        <v>1.65</v>
      </c>
      <c r="Z184">
        <v>1.6307199999999999</v>
      </c>
      <c r="AA184">
        <v>0.81535999999999997</v>
      </c>
      <c r="AB184" s="74" t="s">
        <v>1040</v>
      </c>
      <c r="AC184" s="74" t="s">
        <v>1041</v>
      </c>
    </row>
    <row r="185" spans="1:29" x14ac:dyDescent="0.25">
      <c r="A185" t="s">
        <v>1028</v>
      </c>
      <c r="B185" t="s">
        <v>746</v>
      </c>
      <c r="C185" t="s">
        <v>716</v>
      </c>
      <c r="D185" t="s">
        <v>717</v>
      </c>
      <c r="E185" t="s">
        <v>716</v>
      </c>
      <c r="F185" t="s">
        <v>718</v>
      </c>
      <c r="G185" t="s">
        <v>1029</v>
      </c>
      <c r="H185" t="s">
        <v>883</v>
      </c>
      <c r="I185" t="s">
        <v>884</v>
      </c>
      <c r="J185" s="74" t="s">
        <v>1030</v>
      </c>
      <c r="K185" t="s">
        <v>1031</v>
      </c>
      <c r="L185" t="s">
        <v>1032</v>
      </c>
      <c r="M185" s="74" t="s">
        <v>1030</v>
      </c>
      <c r="N185" t="s">
        <v>1031</v>
      </c>
      <c r="O185" t="s">
        <v>1032</v>
      </c>
      <c r="P185" s="74" t="s">
        <v>1033</v>
      </c>
      <c r="Q185" t="s">
        <v>1034</v>
      </c>
      <c r="R185" t="s">
        <v>1035</v>
      </c>
      <c r="S185">
        <v>365</v>
      </c>
      <c r="T185" t="s">
        <v>1036</v>
      </c>
      <c r="U185" s="74" t="s">
        <v>1037</v>
      </c>
      <c r="V185" t="s">
        <v>1048</v>
      </c>
      <c r="W185" t="s">
        <v>1049</v>
      </c>
      <c r="X185">
        <v>2</v>
      </c>
      <c r="Y185">
        <v>8.15</v>
      </c>
      <c r="Z185">
        <v>8.1390399999999996</v>
      </c>
      <c r="AA185">
        <v>4.0695199999999998</v>
      </c>
      <c r="AB185" s="74" t="s">
        <v>1040</v>
      </c>
      <c r="AC185" s="74" t="s">
        <v>1041</v>
      </c>
    </row>
    <row r="186" spans="1:29" x14ac:dyDescent="0.25">
      <c r="A186" t="s">
        <v>1050</v>
      </c>
      <c r="B186" t="s">
        <v>746</v>
      </c>
      <c r="C186" t="s">
        <v>716</v>
      </c>
      <c r="D186" t="s">
        <v>717</v>
      </c>
      <c r="E186" t="s">
        <v>716</v>
      </c>
      <c r="F186" t="s">
        <v>718</v>
      </c>
      <c r="G186" t="s">
        <v>1051</v>
      </c>
      <c r="H186" t="s">
        <v>906</v>
      </c>
      <c r="I186" t="s">
        <v>907</v>
      </c>
      <c r="J186" s="74" t="s">
        <v>1052</v>
      </c>
      <c r="K186" t="s">
        <v>1053</v>
      </c>
      <c r="L186" t="s">
        <v>1054</v>
      </c>
      <c r="M186" s="74" t="s">
        <v>1055</v>
      </c>
      <c r="N186" t="s">
        <v>1056</v>
      </c>
      <c r="O186" t="s">
        <v>1057</v>
      </c>
      <c r="P186" s="74" t="s">
        <v>1058</v>
      </c>
      <c r="Q186" t="s">
        <v>1059</v>
      </c>
      <c r="R186" t="s">
        <v>1060</v>
      </c>
      <c r="S186">
        <v>365</v>
      </c>
      <c r="T186" t="s">
        <v>1061</v>
      </c>
      <c r="U186" s="74" t="s">
        <v>1062</v>
      </c>
      <c r="V186" t="s">
        <v>1063</v>
      </c>
      <c r="W186" t="s">
        <v>1064</v>
      </c>
      <c r="X186">
        <v>30</v>
      </c>
      <c r="Y186">
        <v>1.5</v>
      </c>
      <c r="Z186">
        <v>1.48</v>
      </c>
      <c r="AA186">
        <v>0.74</v>
      </c>
      <c r="AB186" s="74" t="s">
        <v>1065</v>
      </c>
      <c r="AC186" s="74" t="s">
        <v>1066</v>
      </c>
    </row>
    <row r="187" spans="1:29" x14ac:dyDescent="0.25">
      <c r="A187" t="s">
        <v>1050</v>
      </c>
      <c r="B187" t="s">
        <v>746</v>
      </c>
      <c r="C187" t="s">
        <v>716</v>
      </c>
      <c r="D187" t="s">
        <v>717</v>
      </c>
      <c r="E187" t="s">
        <v>716</v>
      </c>
      <c r="F187" t="s">
        <v>718</v>
      </c>
      <c r="G187" t="s">
        <v>1051</v>
      </c>
      <c r="H187" t="s">
        <v>906</v>
      </c>
      <c r="I187" t="s">
        <v>907</v>
      </c>
      <c r="J187" s="74" t="s">
        <v>1052</v>
      </c>
      <c r="K187" t="s">
        <v>1053</v>
      </c>
      <c r="L187" t="s">
        <v>1054</v>
      </c>
      <c r="M187" s="74" t="s">
        <v>1055</v>
      </c>
      <c r="N187" t="s">
        <v>1056</v>
      </c>
      <c r="O187" t="s">
        <v>1057</v>
      </c>
      <c r="P187" s="74" t="s">
        <v>1058</v>
      </c>
      <c r="Q187" t="s">
        <v>1059</v>
      </c>
      <c r="R187" t="s">
        <v>1060</v>
      </c>
      <c r="S187">
        <v>365</v>
      </c>
      <c r="T187" t="s">
        <v>1061</v>
      </c>
      <c r="U187" s="74" t="s">
        <v>1062</v>
      </c>
      <c r="V187" t="s">
        <v>1067</v>
      </c>
      <c r="W187" t="s">
        <v>1068</v>
      </c>
      <c r="X187">
        <v>30</v>
      </c>
      <c r="Y187">
        <v>6.39</v>
      </c>
      <c r="Z187">
        <v>6.36</v>
      </c>
      <c r="AA187">
        <v>3.18</v>
      </c>
      <c r="AB187" s="74" t="s">
        <v>1065</v>
      </c>
      <c r="AC187" s="74" t="s">
        <v>1066</v>
      </c>
    </row>
    <row r="188" spans="1:29" x14ac:dyDescent="0.25">
      <c r="A188" t="s">
        <v>1050</v>
      </c>
      <c r="B188" t="s">
        <v>746</v>
      </c>
      <c r="C188" t="s">
        <v>716</v>
      </c>
      <c r="D188" t="s">
        <v>717</v>
      </c>
      <c r="E188" t="s">
        <v>716</v>
      </c>
      <c r="F188" t="s">
        <v>718</v>
      </c>
      <c r="G188" t="s">
        <v>1051</v>
      </c>
      <c r="H188" t="s">
        <v>906</v>
      </c>
      <c r="I188" t="s">
        <v>907</v>
      </c>
      <c r="J188" s="74" t="s">
        <v>1052</v>
      </c>
      <c r="K188" t="s">
        <v>1053</v>
      </c>
      <c r="L188" t="s">
        <v>1054</v>
      </c>
      <c r="M188" s="74" t="s">
        <v>1055</v>
      </c>
      <c r="N188" t="s">
        <v>1056</v>
      </c>
      <c r="O188" t="s">
        <v>1057</v>
      </c>
      <c r="P188" s="74" t="s">
        <v>1058</v>
      </c>
      <c r="Q188" t="s">
        <v>1059</v>
      </c>
      <c r="R188" t="s">
        <v>1060</v>
      </c>
      <c r="S188">
        <v>365</v>
      </c>
      <c r="T188" t="s">
        <v>1061</v>
      </c>
      <c r="U188" s="74" t="s">
        <v>1062</v>
      </c>
      <c r="V188" t="s">
        <v>733</v>
      </c>
      <c r="W188" t="s">
        <v>734</v>
      </c>
      <c r="X188">
        <v>30</v>
      </c>
      <c r="Y188">
        <v>71.38</v>
      </c>
      <c r="Z188">
        <v>71.376325219999998</v>
      </c>
      <c r="AA188">
        <v>71.276325220000004</v>
      </c>
      <c r="AB188" s="74" t="s">
        <v>1065</v>
      </c>
      <c r="AC188" s="74" t="s">
        <v>1066</v>
      </c>
    </row>
    <row r="189" spans="1:29" x14ac:dyDescent="0.25">
      <c r="A189" t="s">
        <v>1050</v>
      </c>
      <c r="B189" t="s">
        <v>746</v>
      </c>
      <c r="C189" t="s">
        <v>716</v>
      </c>
      <c r="D189" t="s">
        <v>717</v>
      </c>
      <c r="E189" t="s">
        <v>716</v>
      </c>
      <c r="F189" t="s">
        <v>718</v>
      </c>
      <c r="G189" t="s">
        <v>1051</v>
      </c>
      <c r="H189" t="s">
        <v>906</v>
      </c>
      <c r="I189" t="s">
        <v>907</v>
      </c>
      <c r="J189" s="74" t="s">
        <v>1052</v>
      </c>
      <c r="K189" t="s">
        <v>1053</v>
      </c>
      <c r="L189" t="s">
        <v>1054</v>
      </c>
      <c r="M189" s="74" t="s">
        <v>1055</v>
      </c>
      <c r="N189" t="s">
        <v>1056</v>
      </c>
      <c r="O189" t="s">
        <v>1057</v>
      </c>
      <c r="P189" s="74" t="s">
        <v>1058</v>
      </c>
      <c r="Q189" t="s">
        <v>1059</v>
      </c>
      <c r="R189" t="s">
        <v>1060</v>
      </c>
      <c r="S189">
        <v>365</v>
      </c>
      <c r="T189" t="s">
        <v>1061</v>
      </c>
      <c r="U189" s="74" t="s">
        <v>1062</v>
      </c>
      <c r="V189" t="s">
        <v>1069</v>
      </c>
      <c r="W189" t="s">
        <v>1070</v>
      </c>
      <c r="X189">
        <v>30</v>
      </c>
      <c r="Y189">
        <v>10.61</v>
      </c>
      <c r="Z189">
        <v>10.6</v>
      </c>
      <c r="AA189">
        <v>5.3</v>
      </c>
      <c r="AB189" s="74" t="s">
        <v>1065</v>
      </c>
      <c r="AC189" s="74" t="s">
        <v>1066</v>
      </c>
    </row>
    <row r="190" spans="1:29" x14ac:dyDescent="0.25">
      <c r="A190" t="s">
        <v>1050</v>
      </c>
      <c r="B190" t="s">
        <v>746</v>
      </c>
      <c r="C190" t="s">
        <v>716</v>
      </c>
      <c r="D190" t="s">
        <v>717</v>
      </c>
      <c r="E190" t="s">
        <v>716</v>
      </c>
      <c r="F190" t="s">
        <v>718</v>
      </c>
      <c r="G190" t="s">
        <v>1051</v>
      </c>
      <c r="H190" t="s">
        <v>906</v>
      </c>
      <c r="I190" t="s">
        <v>907</v>
      </c>
      <c r="J190" s="74" t="s">
        <v>1052</v>
      </c>
      <c r="K190" t="s">
        <v>1053</v>
      </c>
      <c r="L190" t="s">
        <v>1054</v>
      </c>
      <c r="M190" s="74" t="s">
        <v>1055</v>
      </c>
      <c r="N190" t="s">
        <v>1056</v>
      </c>
      <c r="O190" t="s">
        <v>1057</v>
      </c>
      <c r="P190" s="74" t="s">
        <v>1058</v>
      </c>
      <c r="Q190" t="s">
        <v>1059</v>
      </c>
      <c r="R190" t="s">
        <v>1060</v>
      </c>
      <c r="S190">
        <v>365</v>
      </c>
      <c r="T190" t="s">
        <v>1061</v>
      </c>
      <c r="U190" s="74" t="s">
        <v>1062</v>
      </c>
      <c r="V190" t="s">
        <v>806</v>
      </c>
      <c r="W190" t="s">
        <v>807</v>
      </c>
      <c r="X190">
        <v>30</v>
      </c>
      <c r="Y190">
        <v>11.39</v>
      </c>
      <c r="Z190">
        <v>11.374811727999999</v>
      </c>
      <c r="AA190">
        <v>11.234811728</v>
      </c>
      <c r="AB190" s="74" t="s">
        <v>1065</v>
      </c>
      <c r="AC190" s="74" t="s">
        <v>1066</v>
      </c>
    </row>
    <row r="191" spans="1:29" x14ac:dyDescent="0.25">
      <c r="A191" t="s">
        <v>1050</v>
      </c>
      <c r="B191" t="s">
        <v>746</v>
      </c>
      <c r="C191" t="s">
        <v>716</v>
      </c>
      <c r="D191" t="s">
        <v>717</v>
      </c>
      <c r="E191" t="s">
        <v>716</v>
      </c>
      <c r="F191" t="s">
        <v>718</v>
      </c>
      <c r="G191" t="s">
        <v>1051</v>
      </c>
      <c r="H191" t="s">
        <v>906</v>
      </c>
      <c r="I191" t="s">
        <v>907</v>
      </c>
      <c r="J191" s="74" t="s">
        <v>1052</v>
      </c>
      <c r="K191" t="s">
        <v>1053</v>
      </c>
      <c r="L191" t="s">
        <v>1054</v>
      </c>
      <c r="M191" s="74" t="s">
        <v>1055</v>
      </c>
      <c r="N191" t="s">
        <v>1056</v>
      </c>
      <c r="O191" t="s">
        <v>1057</v>
      </c>
      <c r="P191" s="74" t="s">
        <v>1058</v>
      </c>
      <c r="Q191" t="s">
        <v>1059</v>
      </c>
      <c r="R191" t="s">
        <v>1060</v>
      </c>
      <c r="S191">
        <v>365</v>
      </c>
      <c r="T191" t="s">
        <v>1061</v>
      </c>
      <c r="U191" s="74" t="s">
        <v>1062</v>
      </c>
      <c r="V191" t="s">
        <v>1071</v>
      </c>
      <c r="W191" t="s">
        <v>1072</v>
      </c>
      <c r="X191">
        <v>30</v>
      </c>
      <c r="Y191">
        <v>3.6</v>
      </c>
      <c r="Z191">
        <v>3.6</v>
      </c>
      <c r="AA191">
        <v>1.8</v>
      </c>
      <c r="AB191" s="74" t="s">
        <v>1065</v>
      </c>
      <c r="AC191" s="74" t="s">
        <v>1066</v>
      </c>
    </row>
    <row r="192" spans="1:29" x14ac:dyDescent="0.25">
      <c r="A192" t="s">
        <v>1050</v>
      </c>
      <c r="B192" t="s">
        <v>746</v>
      </c>
      <c r="C192" t="s">
        <v>716</v>
      </c>
      <c r="D192" t="s">
        <v>717</v>
      </c>
      <c r="E192" t="s">
        <v>716</v>
      </c>
      <c r="F192" t="s">
        <v>718</v>
      </c>
      <c r="G192" t="s">
        <v>1051</v>
      </c>
      <c r="H192" t="s">
        <v>906</v>
      </c>
      <c r="I192" t="s">
        <v>907</v>
      </c>
      <c r="J192" s="74" t="s">
        <v>1052</v>
      </c>
      <c r="K192" t="s">
        <v>1053</v>
      </c>
      <c r="L192" t="s">
        <v>1054</v>
      </c>
      <c r="M192" s="74" t="s">
        <v>1055</v>
      </c>
      <c r="N192" t="s">
        <v>1056</v>
      </c>
      <c r="O192" t="s">
        <v>1057</v>
      </c>
      <c r="P192" s="74" t="s">
        <v>1058</v>
      </c>
      <c r="Q192" t="s">
        <v>1059</v>
      </c>
      <c r="R192" t="s">
        <v>1060</v>
      </c>
      <c r="S192">
        <v>365</v>
      </c>
      <c r="T192" t="s">
        <v>1061</v>
      </c>
      <c r="U192" s="74" t="s">
        <v>1062</v>
      </c>
      <c r="V192" t="s">
        <v>1073</v>
      </c>
      <c r="W192" t="s">
        <v>1074</v>
      </c>
      <c r="X192">
        <v>30</v>
      </c>
      <c r="Y192">
        <v>6.14</v>
      </c>
      <c r="Z192">
        <v>6.12</v>
      </c>
      <c r="AA192">
        <v>3.06</v>
      </c>
      <c r="AB192" s="74" t="s">
        <v>1065</v>
      </c>
      <c r="AC192" s="74" t="s">
        <v>1066</v>
      </c>
    </row>
    <row r="193" spans="1:29" x14ac:dyDescent="0.25">
      <c r="A193" t="s">
        <v>1050</v>
      </c>
      <c r="B193" t="s">
        <v>746</v>
      </c>
      <c r="C193" t="s">
        <v>716</v>
      </c>
      <c r="D193" t="s">
        <v>717</v>
      </c>
      <c r="E193" t="s">
        <v>716</v>
      </c>
      <c r="F193" t="s">
        <v>718</v>
      </c>
      <c r="G193" t="s">
        <v>1051</v>
      </c>
      <c r="H193" t="s">
        <v>906</v>
      </c>
      <c r="I193" t="s">
        <v>907</v>
      </c>
      <c r="J193" s="74" t="s">
        <v>1052</v>
      </c>
      <c r="K193" t="s">
        <v>1053</v>
      </c>
      <c r="L193" t="s">
        <v>1054</v>
      </c>
      <c r="M193" s="74" t="s">
        <v>1055</v>
      </c>
      <c r="N193" t="s">
        <v>1056</v>
      </c>
      <c r="O193" t="s">
        <v>1057</v>
      </c>
      <c r="P193" s="74" t="s">
        <v>1058</v>
      </c>
      <c r="Q193" t="s">
        <v>1059</v>
      </c>
      <c r="R193" t="s">
        <v>1060</v>
      </c>
      <c r="S193">
        <v>365</v>
      </c>
      <c r="T193" t="s">
        <v>1061</v>
      </c>
      <c r="U193" s="74" t="s">
        <v>1062</v>
      </c>
      <c r="V193" t="s">
        <v>1075</v>
      </c>
      <c r="W193" t="s">
        <v>100</v>
      </c>
      <c r="X193">
        <v>30</v>
      </c>
      <c r="Y193">
        <v>2.0099999999999998</v>
      </c>
      <c r="Z193">
        <v>2</v>
      </c>
      <c r="AA193">
        <v>1</v>
      </c>
      <c r="AB193" s="74" t="s">
        <v>1065</v>
      </c>
      <c r="AC193" s="74" t="s">
        <v>1066</v>
      </c>
    </row>
    <row r="194" spans="1:29" x14ac:dyDescent="0.25">
      <c r="A194" t="s">
        <v>1050</v>
      </c>
      <c r="B194" t="s">
        <v>746</v>
      </c>
      <c r="C194" t="s">
        <v>716</v>
      </c>
      <c r="D194" t="s">
        <v>717</v>
      </c>
      <c r="E194" t="s">
        <v>716</v>
      </c>
      <c r="F194" t="s">
        <v>718</v>
      </c>
      <c r="G194" t="s">
        <v>1051</v>
      </c>
      <c r="H194" t="s">
        <v>906</v>
      </c>
      <c r="I194" t="s">
        <v>907</v>
      </c>
      <c r="J194" s="74" t="s">
        <v>1052</v>
      </c>
      <c r="K194" t="s">
        <v>1053</v>
      </c>
      <c r="L194" t="s">
        <v>1054</v>
      </c>
      <c r="M194" s="74" t="s">
        <v>1055</v>
      </c>
      <c r="N194" t="s">
        <v>1056</v>
      </c>
      <c r="O194" t="s">
        <v>1057</v>
      </c>
      <c r="P194" s="74" t="s">
        <v>1058</v>
      </c>
      <c r="Q194" t="s">
        <v>1059</v>
      </c>
      <c r="R194" t="s">
        <v>1060</v>
      </c>
      <c r="S194">
        <v>365</v>
      </c>
      <c r="T194" t="s">
        <v>1061</v>
      </c>
      <c r="U194" s="74" t="s">
        <v>1062</v>
      </c>
      <c r="V194" t="s">
        <v>741</v>
      </c>
      <c r="W194" t="s">
        <v>742</v>
      </c>
      <c r="X194">
        <v>30</v>
      </c>
      <c r="Y194">
        <v>6.7</v>
      </c>
      <c r="Z194">
        <v>6.6742315999999997</v>
      </c>
      <c r="AA194">
        <v>4.6542316000000001</v>
      </c>
      <c r="AB194" s="74" t="s">
        <v>1065</v>
      </c>
      <c r="AC194" s="74" t="s">
        <v>1066</v>
      </c>
    </row>
    <row r="195" spans="1:29" x14ac:dyDescent="0.25">
      <c r="A195" t="s">
        <v>1050</v>
      </c>
      <c r="B195" t="s">
        <v>746</v>
      </c>
      <c r="C195" t="s">
        <v>716</v>
      </c>
      <c r="D195" t="s">
        <v>717</v>
      </c>
      <c r="E195" t="s">
        <v>716</v>
      </c>
      <c r="F195" t="s">
        <v>718</v>
      </c>
      <c r="G195" t="s">
        <v>1051</v>
      </c>
      <c r="H195" t="s">
        <v>906</v>
      </c>
      <c r="I195" t="s">
        <v>907</v>
      </c>
      <c r="J195" s="74" t="s">
        <v>1052</v>
      </c>
      <c r="K195" t="s">
        <v>1053</v>
      </c>
      <c r="L195" t="s">
        <v>1054</v>
      </c>
      <c r="M195" s="74" t="s">
        <v>1055</v>
      </c>
      <c r="N195" t="s">
        <v>1056</v>
      </c>
      <c r="O195" t="s">
        <v>1057</v>
      </c>
      <c r="P195" s="74" t="s">
        <v>1058</v>
      </c>
      <c r="Q195" t="s">
        <v>1059</v>
      </c>
      <c r="R195" t="s">
        <v>1060</v>
      </c>
      <c r="S195">
        <v>365</v>
      </c>
      <c r="T195" t="s">
        <v>1061</v>
      </c>
      <c r="U195" s="74" t="s">
        <v>1062</v>
      </c>
      <c r="V195" t="s">
        <v>739</v>
      </c>
      <c r="W195" t="s">
        <v>740</v>
      </c>
      <c r="X195">
        <v>30</v>
      </c>
      <c r="Y195">
        <v>19.86</v>
      </c>
      <c r="Z195">
        <v>19.829027256</v>
      </c>
      <c r="AA195">
        <v>18.809027256</v>
      </c>
      <c r="AB195" s="74" t="s">
        <v>1065</v>
      </c>
      <c r="AC195" s="74" t="s">
        <v>1066</v>
      </c>
    </row>
    <row r="196" spans="1:29" x14ac:dyDescent="0.25">
      <c r="A196" t="s">
        <v>1050</v>
      </c>
      <c r="B196" t="s">
        <v>746</v>
      </c>
      <c r="C196" t="s">
        <v>716</v>
      </c>
      <c r="D196" t="s">
        <v>717</v>
      </c>
      <c r="E196" t="s">
        <v>716</v>
      </c>
      <c r="F196" t="s">
        <v>718</v>
      </c>
      <c r="G196" t="s">
        <v>1051</v>
      </c>
      <c r="H196" t="s">
        <v>906</v>
      </c>
      <c r="I196" t="s">
        <v>907</v>
      </c>
      <c r="J196" s="74" t="s">
        <v>1052</v>
      </c>
      <c r="K196" t="s">
        <v>1053</v>
      </c>
      <c r="L196" t="s">
        <v>1054</v>
      </c>
      <c r="M196" s="74" t="s">
        <v>1055</v>
      </c>
      <c r="N196" t="s">
        <v>1056</v>
      </c>
      <c r="O196" t="s">
        <v>1057</v>
      </c>
      <c r="P196" s="74" t="s">
        <v>1058</v>
      </c>
      <c r="Q196" t="s">
        <v>1059</v>
      </c>
      <c r="R196" t="s">
        <v>1060</v>
      </c>
      <c r="S196">
        <v>365</v>
      </c>
      <c r="T196" t="s">
        <v>1061</v>
      </c>
      <c r="U196" s="74" t="s">
        <v>1062</v>
      </c>
      <c r="V196" t="s">
        <v>893</v>
      </c>
      <c r="W196" t="s">
        <v>894</v>
      </c>
      <c r="X196">
        <v>30</v>
      </c>
      <c r="Y196">
        <v>182.44</v>
      </c>
      <c r="Z196">
        <v>182.43180202566001</v>
      </c>
      <c r="AA196">
        <v>137.05680202566001</v>
      </c>
      <c r="AB196" s="74" t="s">
        <v>1065</v>
      </c>
      <c r="AC196" s="74" t="s">
        <v>1066</v>
      </c>
    </row>
    <row r="197" spans="1:29" x14ac:dyDescent="0.25">
      <c r="A197" t="s">
        <v>1076</v>
      </c>
      <c r="B197" t="s">
        <v>746</v>
      </c>
      <c r="C197" t="s">
        <v>716</v>
      </c>
      <c r="D197" t="s">
        <v>717</v>
      </c>
      <c r="E197" t="s">
        <v>716</v>
      </c>
      <c r="F197" t="s">
        <v>718</v>
      </c>
      <c r="G197" t="s">
        <v>1051</v>
      </c>
      <c r="H197" t="s">
        <v>906</v>
      </c>
      <c r="I197" t="s">
        <v>907</v>
      </c>
      <c r="J197" s="74" t="s">
        <v>1077</v>
      </c>
      <c r="K197" t="s">
        <v>1078</v>
      </c>
      <c r="L197" t="s">
        <v>1079</v>
      </c>
      <c r="M197" s="74" t="s">
        <v>1055</v>
      </c>
      <c r="N197" t="s">
        <v>1056</v>
      </c>
      <c r="O197" t="s">
        <v>1057</v>
      </c>
      <c r="P197" s="74" t="s">
        <v>1080</v>
      </c>
      <c r="Q197" t="s">
        <v>782</v>
      </c>
      <c r="R197" t="s">
        <v>1081</v>
      </c>
      <c r="S197">
        <v>365</v>
      </c>
      <c r="T197" t="s">
        <v>1082</v>
      </c>
      <c r="U197" s="74" t="s">
        <v>1083</v>
      </c>
      <c r="V197" t="s">
        <v>1067</v>
      </c>
      <c r="W197" t="s">
        <v>1068</v>
      </c>
      <c r="X197">
        <v>25</v>
      </c>
      <c r="Y197">
        <v>18.3</v>
      </c>
      <c r="Z197">
        <v>18.11941362</v>
      </c>
      <c r="AA197">
        <v>18.11941362</v>
      </c>
      <c r="AB197" s="74" t="s">
        <v>1084</v>
      </c>
      <c r="AC197" s="74" t="s">
        <v>1085</v>
      </c>
    </row>
    <row r="198" spans="1:29" x14ac:dyDescent="0.25">
      <c r="A198" t="s">
        <v>1076</v>
      </c>
      <c r="B198" t="s">
        <v>746</v>
      </c>
      <c r="C198" t="s">
        <v>716</v>
      </c>
      <c r="D198" t="s">
        <v>717</v>
      </c>
      <c r="E198" t="s">
        <v>716</v>
      </c>
      <c r="F198" t="s">
        <v>718</v>
      </c>
      <c r="G198" t="s">
        <v>1051</v>
      </c>
      <c r="H198" t="s">
        <v>906</v>
      </c>
      <c r="I198" t="s">
        <v>907</v>
      </c>
      <c r="J198" s="74" t="s">
        <v>1077</v>
      </c>
      <c r="K198" t="s">
        <v>1078</v>
      </c>
      <c r="L198" t="s">
        <v>1079</v>
      </c>
      <c r="M198" s="74" t="s">
        <v>1055</v>
      </c>
      <c r="N198" t="s">
        <v>1056</v>
      </c>
      <c r="O198" t="s">
        <v>1057</v>
      </c>
      <c r="P198" s="74" t="s">
        <v>1080</v>
      </c>
      <c r="Q198" t="s">
        <v>782</v>
      </c>
      <c r="R198" t="s">
        <v>1081</v>
      </c>
      <c r="S198">
        <v>365</v>
      </c>
      <c r="T198" t="s">
        <v>1082</v>
      </c>
      <c r="U198" s="74" t="s">
        <v>1083</v>
      </c>
      <c r="V198" t="s">
        <v>739</v>
      </c>
      <c r="W198" t="s">
        <v>740</v>
      </c>
      <c r="X198">
        <v>25</v>
      </c>
      <c r="Y198">
        <v>38.96</v>
      </c>
      <c r="Z198">
        <v>33.883978128000003</v>
      </c>
      <c r="AA198">
        <v>33.883978128000003</v>
      </c>
      <c r="AB198" s="74" t="s">
        <v>1084</v>
      </c>
      <c r="AC198" s="74" t="s">
        <v>1085</v>
      </c>
    </row>
    <row r="199" spans="1:29" x14ac:dyDescent="0.25">
      <c r="A199" t="s">
        <v>1076</v>
      </c>
      <c r="B199" t="s">
        <v>746</v>
      </c>
      <c r="C199" t="s">
        <v>716</v>
      </c>
      <c r="D199" t="s">
        <v>717</v>
      </c>
      <c r="E199" t="s">
        <v>716</v>
      </c>
      <c r="F199" t="s">
        <v>718</v>
      </c>
      <c r="G199" t="s">
        <v>1051</v>
      </c>
      <c r="H199" t="s">
        <v>906</v>
      </c>
      <c r="I199" t="s">
        <v>907</v>
      </c>
      <c r="J199" s="74" t="s">
        <v>1077</v>
      </c>
      <c r="K199" t="s">
        <v>1078</v>
      </c>
      <c r="L199" t="s">
        <v>1079</v>
      </c>
      <c r="M199" s="74" t="s">
        <v>1055</v>
      </c>
      <c r="N199" t="s">
        <v>1056</v>
      </c>
      <c r="O199" t="s">
        <v>1057</v>
      </c>
      <c r="P199" s="74" t="s">
        <v>1080</v>
      </c>
      <c r="Q199" t="s">
        <v>782</v>
      </c>
      <c r="R199" t="s">
        <v>1081</v>
      </c>
      <c r="S199">
        <v>365</v>
      </c>
      <c r="T199" t="s">
        <v>1082</v>
      </c>
      <c r="U199" s="74" t="s">
        <v>1083</v>
      </c>
      <c r="V199" t="s">
        <v>741</v>
      </c>
      <c r="W199" t="s">
        <v>742</v>
      </c>
      <c r="X199">
        <v>25</v>
      </c>
      <c r="Y199">
        <v>24.7</v>
      </c>
      <c r="Z199">
        <v>24.663759120000002</v>
      </c>
      <c r="AA199">
        <v>24.663759120000002</v>
      </c>
      <c r="AB199" s="74" t="s">
        <v>1084</v>
      </c>
      <c r="AC199" s="74" t="s">
        <v>1085</v>
      </c>
    </row>
    <row r="200" spans="1:29" x14ac:dyDescent="0.25">
      <c r="A200" t="s">
        <v>1076</v>
      </c>
      <c r="B200" t="s">
        <v>746</v>
      </c>
      <c r="C200" t="s">
        <v>716</v>
      </c>
      <c r="D200" t="s">
        <v>717</v>
      </c>
      <c r="E200" t="s">
        <v>716</v>
      </c>
      <c r="F200" t="s">
        <v>718</v>
      </c>
      <c r="G200" t="s">
        <v>1051</v>
      </c>
      <c r="H200" t="s">
        <v>906</v>
      </c>
      <c r="I200" t="s">
        <v>907</v>
      </c>
      <c r="J200" s="74" t="s">
        <v>1077</v>
      </c>
      <c r="K200" t="s">
        <v>1078</v>
      </c>
      <c r="L200" t="s">
        <v>1079</v>
      </c>
      <c r="M200" s="74" t="s">
        <v>1055</v>
      </c>
      <c r="N200" t="s">
        <v>1056</v>
      </c>
      <c r="O200" t="s">
        <v>1057</v>
      </c>
      <c r="P200" s="74" t="s">
        <v>1080</v>
      </c>
      <c r="Q200" t="s">
        <v>782</v>
      </c>
      <c r="R200" t="s">
        <v>1081</v>
      </c>
      <c r="S200">
        <v>365</v>
      </c>
      <c r="T200" t="s">
        <v>1082</v>
      </c>
      <c r="U200" s="74" t="s">
        <v>1083</v>
      </c>
      <c r="V200" t="s">
        <v>733</v>
      </c>
      <c r="W200" t="s">
        <v>734</v>
      </c>
      <c r="X200">
        <v>25</v>
      </c>
      <c r="Y200">
        <v>222.82</v>
      </c>
      <c r="Z200">
        <v>222.668534088</v>
      </c>
      <c r="AA200">
        <v>222.668534088</v>
      </c>
      <c r="AB200" s="74" t="s">
        <v>1084</v>
      </c>
      <c r="AC200" s="74" t="s">
        <v>1085</v>
      </c>
    </row>
    <row r="201" spans="1:29" x14ac:dyDescent="0.25">
      <c r="A201" t="s">
        <v>1076</v>
      </c>
      <c r="B201" t="s">
        <v>746</v>
      </c>
      <c r="C201" t="s">
        <v>716</v>
      </c>
      <c r="D201" t="s">
        <v>717</v>
      </c>
      <c r="E201" t="s">
        <v>716</v>
      </c>
      <c r="F201" t="s">
        <v>718</v>
      </c>
      <c r="G201" t="s">
        <v>1051</v>
      </c>
      <c r="H201" t="s">
        <v>906</v>
      </c>
      <c r="I201" t="s">
        <v>907</v>
      </c>
      <c r="J201" s="74" t="s">
        <v>1077</v>
      </c>
      <c r="K201" t="s">
        <v>1078</v>
      </c>
      <c r="L201" t="s">
        <v>1079</v>
      </c>
      <c r="M201" s="74" t="s">
        <v>1055</v>
      </c>
      <c r="N201" t="s">
        <v>1056</v>
      </c>
      <c r="O201" t="s">
        <v>1057</v>
      </c>
      <c r="P201" s="74" t="s">
        <v>1080</v>
      </c>
      <c r="Q201" t="s">
        <v>782</v>
      </c>
      <c r="R201" t="s">
        <v>1081</v>
      </c>
      <c r="S201">
        <v>365</v>
      </c>
      <c r="T201" t="s">
        <v>1082</v>
      </c>
      <c r="U201" s="74" t="s">
        <v>1083</v>
      </c>
      <c r="V201" t="s">
        <v>893</v>
      </c>
      <c r="W201" t="s">
        <v>894</v>
      </c>
      <c r="X201">
        <v>25</v>
      </c>
      <c r="Y201">
        <v>13.17</v>
      </c>
      <c r="AB201" s="74" t="s">
        <v>1084</v>
      </c>
      <c r="AC201" s="74" t="s">
        <v>1085</v>
      </c>
    </row>
    <row r="202" spans="1:29" x14ac:dyDescent="0.25">
      <c r="A202" t="s">
        <v>1076</v>
      </c>
      <c r="B202" t="s">
        <v>746</v>
      </c>
      <c r="C202" t="s">
        <v>716</v>
      </c>
      <c r="D202" t="s">
        <v>717</v>
      </c>
      <c r="E202" t="s">
        <v>716</v>
      </c>
      <c r="F202" t="s">
        <v>718</v>
      </c>
      <c r="G202" t="s">
        <v>1051</v>
      </c>
      <c r="H202" t="s">
        <v>906</v>
      </c>
      <c r="I202" t="s">
        <v>907</v>
      </c>
      <c r="J202" s="74" t="s">
        <v>1077</v>
      </c>
      <c r="K202" t="s">
        <v>1078</v>
      </c>
      <c r="L202" t="s">
        <v>1079</v>
      </c>
      <c r="M202" s="74" t="s">
        <v>1055</v>
      </c>
      <c r="N202" t="s">
        <v>1056</v>
      </c>
      <c r="O202" t="s">
        <v>1057</v>
      </c>
      <c r="P202" s="74" t="s">
        <v>1080</v>
      </c>
      <c r="Q202" t="s">
        <v>782</v>
      </c>
      <c r="R202" t="s">
        <v>1081</v>
      </c>
      <c r="S202">
        <v>365</v>
      </c>
      <c r="T202" t="s">
        <v>1082</v>
      </c>
      <c r="U202" s="74" t="s">
        <v>1083</v>
      </c>
      <c r="V202" t="s">
        <v>1073</v>
      </c>
      <c r="W202" t="s">
        <v>1074</v>
      </c>
      <c r="X202">
        <v>25</v>
      </c>
      <c r="Y202">
        <v>9.0500000000000007</v>
      </c>
      <c r="AB202" s="74" t="s">
        <v>1084</v>
      </c>
      <c r="AC202" s="74" t="s">
        <v>1085</v>
      </c>
    </row>
    <row r="203" spans="1:29" x14ac:dyDescent="0.25">
      <c r="A203" t="s">
        <v>1086</v>
      </c>
      <c r="B203" t="s">
        <v>746</v>
      </c>
      <c r="C203" t="s">
        <v>716</v>
      </c>
      <c r="D203" t="s">
        <v>717</v>
      </c>
      <c r="E203" t="s">
        <v>716</v>
      </c>
      <c r="F203" t="s">
        <v>718</v>
      </c>
      <c r="G203" t="s">
        <v>1087</v>
      </c>
      <c r="H203" t="s">
        <v>1088</v>
      </c>
      <c r="I203" t="s">
        <v>829</v>
      </c>
      <c r="J203" s="74" t="s">
        <v>1089</v>
      </c>
      <c r="K203" t="s">
        <v>1090</v>
      </c>
      <c r="L203" t="s">
        <v>1091</v>
      </c>
      <c r="M203" s="74" t="s">
        <v>888</v>
      </c>
      <c r="N203" t="s">
        <v>889</v>
      </c>
      <c r="O203" t="s">
        <v>890</v>
      </c>
      <c r="S203">
        <v>180</v>
      </c>
      <c r="T203" t="s">
        <v>1092</v>
      </c>
      <c r="U203" s="74" t="s">
        <v>1093</v>
      </c>
      <c r="V203" t="s">
        <v>844</v>
      </c>
      <c r="W203" t="s">
        <v>845</v>
      </c>
      <c r="X203">
        <v>80</v>
      </c>
      <c r="Y203">
        <v>195.92</v>
      </c>
      <c r="AB203" s="74" t="s">
        <v>1094</v>
      </c>
      <c r="AC203" s="74" t="s">
        <v>1095</v>
      </c>
    </row>
    <row r="204" spans="1:29" x14ac:dyDescent="0.25">
      <c r="A204" t="s">
        <v>1086</v>
      </c>
      <c r="B204" t="s">
        <v>746</v>
      </c>
      <c r="C204" t="s">
        <v>716</v>
      </c>
      <c r="D204" t="s">
        <v>717</v>
      </c>
      <c r="E204" t="s">
        <v>716</v>
      </c>
      <c r="F204" t="s">
        <v>718</v>
      </c>
      <c r="G204" t="s">
        <v>1087</v>
      </c>
      <c r="H204" t="s">
        <v>1088</v>
      </c>
      <c r="I204" t="s">
        <v>829</v>
      </c>
      <c r="J204" s="74" t="s">
        <v>1089</v>
      </c>
      <c r="K204" t="s">
        <v>1090</v>
      </c>
      <c r="L204" t="s">
        <v>1091</v>
      </c>
      <c r="M204" s="74" t="s">
        <v>888</v>
      </c>
      <c r="N204" t="s">
        <v>889</v>
      </c>
      <c r="O204" t="s">
        <v>890</v>
      </c>
      <c r="S204">
        <v>180</v>
      </c>
      <c r="T204" t="s">
        <v>1092</v>
      </c>
      <c r="U204" s="74" t="s">
        <v>1093</v>
      </c>
      <c r="V204" t="s">
        <v>1096</v>
      </c>
      <c r="W204" t="s">
        <v>1097</v>
      </c>
      <c r="X204">
        <v>80</v>
      </c>
      <c r="Y204">
        <v>149.35</v>
      </c>
      <c r="AB204" s="74" t="s">
        <v>1094</v>
      </c>
      <c r="AC204" s="74" t="s">
        <v>1095</v>
      </c>
    </row>
    <row r="205" spans="1:29" x14ac:dyDescent="0.25">
      <c r="A205" t="s">
        <v>1086</v>
      </c>
      <c r="B205" t="s">
        <v>746</v>
      </c>
      <c r="C205" t="s">
        <v>716</v>
      </c>
      <c r="D205" t="s">
        <v>717</v>
      </c>
      <c r="E205" t="s">
        <v>716</v>
      </c>
      <c r="F205" t="s">
        <v>718</v>
      </c>
      <c r="G205" t="s">
        <v>1087</v>
      </c>
      <c r="H205" t="s">
        <v>1088</v>
      </c>
      <c r="I205" t="s">
        <v>829</v>
      </c>
      <c r="J205" s="74" t="s">
        <v>1089</v>
      </c>
      <c r="K205" t="s">
        <v>1090</v>
      </c>
      <c r="L205" t="s">
        <v>1091</v>
      </c>
      <c r="M205" s="74" t="s">
        <v>888</v>
      </c>
      <c r="N205" t="s">
        <v>889</v>
      </c>
      <c r="O205" t="s">
        <v>890</v>
      </c>
      <c r="S205">
        <v>180</v>
      </c>
      <c r="T205" t="s">
        <v>1092</v>
      </c>
      <c r="U205" s="74" t="s">
        <v>1093</v>
      </c>
      <c r="V205" t="s">
        <v>838</v>
      </c>
      <c r="W205" t="s">
        <v>839</v>
      </c>
      <c r="X205">
        <v>80</v>
      </c>
      <c r="Y205">
        <v>173.9</v>
      </c>
      <c r="AB205" s="74" t="s">
        <v>1094</v>
      </c>
      <c r="AC205" s="74" t="s">
        <v>1095</v>
      </c>
    </row>
    <row r="206" spans="1:29" x14ac:dyDescent="0.25">
      <c r="A206" t="s">
        <v>1086</v>
      </c>
      <c r="B206" t="s">
        <v>746</v>
      </c>
      <c r="C206" t="s">
        <v>716</v>
      </c>
      <c r="D206" t="s">
        <v>717</v>
      </c>
      <c r="E206" t="s">
        <v>716</v>
      </c>
      <c r="F206" t="s">
        <v>718</v>
      </c>
      <c r="G206" t="s">
        <v>1087</v>
      </c>
      <c r="H206" t="s">
        <v>1088</v>
      </c>
      <c r="I206" t="s">
        <v>829</v>
      </c>
      <c r="J206" s="74" t="s">
        <v>1089</v>
      </c>
      <c r="K206" t="s">
        <v>1090</v>
      </c>
      <c r="L206" t="s">
        <v>1091</v>
      </c>
      <c r="M206" s="74" t="s">
        <v>888</v>
      </c>
      <c r="N206" t="s">
        <v>889</v>
      </c>
      <c r="O206" t="s">
        <v>890</v>
      </c>
      <c r="S206">
        <v>180</v>
      </c>
      <c r="T206" t="s">
        <v>1092</v>
      </c>
      <c r="U206" s="74" t="s">
        <v>1093</v>
      </c>
      <c r="V206" t="s">
        <v>1098</v>
      </c>
      <c r="W206" t="s">
        <v>1099</v>
      </c>
      <c r="X206">
        <v>80</v>
      </c>
      <c r="Y206">
        <v>86.83</v>
      </c>
      <c r="AB206" s="74" t="s">
        <v>1094</v>
      </c>
      <c r="AC206" s="74" t="s">
        <v>1095</v>
      </c>
    </row>
    <row r="207" spans="1:29" x14ac:dyDescent="0.25">
      <c r="A207" t="s">
        <v>1086</v>
      </c>
      <c r="B207" t="s">
        <v>746</v>
      </c>
      <c r="C207" t="s">
        <v>716</v>
      </c>
      <c r="D207" t="s">
        <v>717</v>
      </c>
      <c r="E207" t="s">
        <v>716</v>
      </c>
      <c r="F207" t="s">
        <v>718</v>
      </c>
      <c r="G207" t="s">
        <v>1087</v>
      </c>
      <c r="H207" t="s">
        <v>1088</v>
      </c>
      <c r="I207" t="s">
        <v>829</v>
      </c>
      <c r="J207" s="74" t="s">
        <v>1089</v>
      </c>
      <c r="K207" t="s">
        <v>1090</v>
      </c>
      <c r="L207" t="s">
        <v>1091</v>
      </c>
      <c r="M207" s="74" t="s">
        <v>888</v>
      </c>
      <c r="N207" t="s">
        <v>889</v>
      </c>
      <c r="O207" t="s">
        <v>890</v>
      </c>
      <c r="S207">
        <v>180</v>
      </c>
      <c r="T207" t="s">
        <v>1092</v>
      </c>
      <c r="U207" s="74" t="s">
        <v>1093</v>
      </c>
      <c r="V207" t="s">
        <v>926</v>
      </c>
      <c r="W207" t="s">
        <v>70</v>
      </c>
      <c r="X207">
        <v>80</v>
      </c>
      <c r="Y207">
        <v>497.86</v>
      </c>
      <c r="AB207" s="74" t="s">
        <v>1094</v>
      </c>
      <c r="AC207" s="74" t="s">
        <v>1095</v>
      </c>
    </row>
    <row r="208" spans="1:29" x14ac:dyDescent="0.25">
      <c r="A208" t="s">
        <v>1100</v>
      </c>
      <c r="B208" t="s">
        <v>746</v>
      </c>
      <c r="C208" t="s">
        <v>716</v>
      </c>
      <c r="D208" t="s">
        <v>717</v>
      </c>
      <c r="E208" t="s">
        <v>716</v>
      </c>
      <c r="F208" t="s">
        <v>718</v>
      </c>
      <c r="G208" t="s">
        <v>1087</v>
      </c>
      <c r="H208" t="s">
        <v>828</v>
      </c>
      <c r="I208" t="s">
        <v>829</v>
      </c>
      <c r="J208" s="74" t="s">
        <v>1089</v>
      </c>
      <c r="K208" t="s">
        <v>1090</v>
      </c>
      <c r="L208" t="s">
        <v>1091</v>
      </c>
      <c r="M208" s="74" t="s">
        <v>888</v>
      </c>
      <c r="N208" t="s">
        <v>889</v>
      </c>
      <c r="O208" t="s">
        <v>890</v>
      </c>
      <c r="P208" s="74" t="s">
        <v>781</v>
      </c>
      <c r="Q208" t="s">
        <v>782</v>
      </c>
      <c r="R208" t="s">
        <v>783</v>
      </c>
      <c r="S208">
        <v>365</v>
      </c>
      <c r="T208" t="s">
        <v>1101</v>
      </c>
      <c r="U208" s="74" t="s">
        <v>1102</v>
      </c>
      <c r="V208" t="s">
        <v>838</v>
      </c>
      <c r="W208" t="s">
        <v>839</v>
      </c>
      <c r="X208">
        <v>80</v>
      </c>
      <c r="Y208">
        <v>173.9</v>
      </c>
      <c r="Z208">
        <v>173.85400000000001</v>
      </c>
      <c r="AA208">
        <v>86.927000000000007</v>
      </c>
      <c r="AB208" s="74" t="s">
        <v>1094</v>
      </c>
      <c r="AC208" s="74" t="s">
        <v>1095</v>
      </c>
    </row>
    <row r="209" spans="1:29" x14ac:dyDescent="0.25">
      <c r="A209" t="s">
        <v>1100</v>
      </c>
      <c r="B209" t="s">
        <v>746</v>
      </c>
      <c r="C209" t="s">
        <v>716</v>
      </c>
      <c r="D209" t="s">
        <v>717</v>
      </c>
      <c r="E209" t="s">
        <v>716</v>
      </c>
      <c r="F209" t="s">
        <v>718</v>
      </c>
      <c r="G209" t="s">
        <v>1087</v>
      </c>
      <c r="H209" t="s">
        <v>828</v>
      </c>
      <c r="I209" t="s">
        <v>829</v>
      </c>
      <c r="J209" s="74" t="s">
        <v>1089</v>
      </c>
      <c r="K209" t="s">
        <v>1090</v>
      </c>
      <c r="L209" t="s">
        <v>1091</v>
      </c>
      <c r="M209" s="74" t="s">
        <v>888</v>
      </c>
      <c r="N209" t="s">
        <v>889</v>
      </c>
      <c r="O209" t="s">
        <v>890</v>
      </c>
      <c r="P209" s="74" t="s">
        <v>781</v>
      </c>
      <c r="Q209" t="s">
        <v>782</v>
      </c>
      <c r="R209" t="s">
        <v>783</v>
      </c>
      <c r="S209">
        <v>365</v>
      </c>
      <c r="T209" t="s">
        <v>1101</v>
      </c>
      <c r="U209" s="74" t="s">
        <v>1102</v>
      </c>
      <c r="V209" t="s">
        <v>1103</v>
      </c>
      <c r="W209" t="s">
        <v>1099</v>
      </c>
      <c r="X209">
        <v>80</v>
      </c>
      <c r="Y209">
        <v>86.83</v>
      </c>
      <c r="Z209">
        <v>86.8</v>
      </c>
      <c r="AA209">
        <v>43.4</v>
      </c>
      <c r="AB209" s="74" t="s">
        <v>1094</v>
      </c>
      <c r="AC209" s="74" t="s">
        <v>1095</v>
      </c>
    </row>
    <row r="210" spans="1:29" x14ac:dyDescent="0.25">
      <c r="A210" t="s">
        <v>1100</v>
      </c>
      <c r="B210" t="s">
        <v>746</v>
      </c>
      <c r="C210" t="s">
        <v>716</v>
      </c>
      <c r="D210" t="s">
        <v>717</v>
      </c>
      <c r="E210" t="s">
        <v>716</v>
      </c>
      <c r="F210" t="s">
        <v>718</v>
      </c>
      <c r="G210" t="s">
        <v>1087</v>
      </c>
      <c r="H210" t="s">
        <v>828</v>
      </c>
      <c r="I210" t="s">
        <v>829</v>
      </c>
      <c r="J210" s="74" t="s">
        <v>1089</v>
      </c>
      <c r="K210" t="s">
        <v>1090</v>
      </c>
      <c r="L210" t="s">
        <v>1091</v>
      </c>
      <c r="M210" s="74" t="s">
        <v>888</v>
      </c>
      <c r="N210" t="s">
        <v>889</v>
      </c>
      <c r="O210" t="s">
        <v>890</v>
      </c>
      <c r="P210" s="74" t="s">
        <v>781</v>
      </c>
      <c r="Q210" t="s">
        <v>782</v>
      </c>
      <c r="R210" t="s">
        <v>783</v>
      </c>
      <c r="S210">
        <v>365</v>
      </c>
      <c r="T210" t="s">
        <v>1101</v>
      </c>
      <c r="U210" s="74" t="s">
        <v>1102</v>
      </c>
      <c r="V210" t="s">
        <v>844</v>
      </c>
      <c r="W210" t="s">
        <v>845</v>
      </c>
      <c r="X210">
        <v>80</v>
      </c>
      <c r="Y210">
        <v>195.92</v>
      </c>
      <c r="Z210">
        <v>195.9</v>
      </c>
      <c r="AA210">
        <v>97.95</v>
      </c>
      <c r="AB210" s="74" t="s">
        <v>1094</v>
      </c>
      <c r="AC210" s="74" t="s">
        <v>1095</v>
      </c>
    </row>
    <row r="211" spans="1:29" x14ac:dyDescent="0.25">
      <c r="A211" t="s">
        <v>1100</v>
      </c>
      <c r="B211" t="s">
        <v>746</v>
      </c>
      <c r="C211" t="s">
        <v>716</v>
      </c>
      <c r="D211" t="s">
        <v>717</v>
      </c>
      <c r="E211" t="s">
        <v>716</v>
      </c>
      <c r="F211" t="s">
        <v>718</v>
      </c>
      <c r="G211" t="s">
        <v>1087</v>
      </c>
      <c r="H211" t="s">
        <v>828</v>
      </c>
      <c r="I211" t="s">
        <v>829</v>
      </c>
      <c r="J211" s="74" t="s">
        <v>1089</v>
      </c>
      <c r="K211" t="s">
        <v>1090</v>
      </c>
      <c r="L211" t="s">
        <v>1091</v>
      </c>
      <c r="M211" s="74" t="s">
        <v>888</v>
      </c>
      <c r="N211" t="s">
        <v>889</v>
      </c>
      <c r="O211" t="s">
        <v>890</v>
      </c>
      <c r="P211" s="74" t="s">
        <v>781</v>
      </c>
      <c r="Q211" t="s">
        <v>782</v>
      </c>
      <c r="R211" t="s">
        <v>783</v>
      </c>
      <c r="S211">
        <v>365</v>
      </c>
      <c r="T211" t="s">
        <v>1101</v>
      </c>
      <c r="U211" s="74" t="s">
        <v>1102</v>
      </c>
      <c r="V211" t="s">
        <v>926</v>
      </c>
      <c r="W211" t="s">
        <v>70</v>
      </c>
      <c r="X211">
        <v>80</v>
      </c>
      <c r="Y211">
        <v>497.86</v>
      </c>
      <c r="Z211">
        <v>497.83800000000002</v>
      </c>
      <c r="AA211">
        <v>248.91900000000001</v>
      </c>
      <c r="AB211" s="74" t="s">
        <v>1094</v>
      </c>
      <c r="AC211" s="74" t="s">
        <v>1095</v>
      </c>
    </row>
    <row r="212" spans="1:29" x14ac:dyDescent="0.25">
      <c r="A212" t="s">
        <v>1100</v>
      </c>
      <c r="B212" t="s">
        <v>746</v>
      </c>
      <c r="C212" t="s">
        <v>716</v>
      </c>
      <c r="D212" t="s">
        <v>717</v>
      </c>
      <c r="E212" t="s">
        <v>716</v>
      </c>
      <c r="F212" t="s">
        <v>718</v>
      </c>
      <c r="G212" t="s">
        <v>1087</v>
      </c>
      <c r="H212" t="s">
        <v>828</v>
      </c>
      <c r="I212" t="s">
        <v>829</v>
      </c>
      <c r="J212" s="74" t="s">
        <v>1089</v>
      </c>
      <c r="K212" t="s">
        <v>1090</v>
      </c>
      <c r="L212" t="s">
        <v>1091</v>
      </c>
      <c r="M212" s="74" t="s">
        <v>888</v>
      </c>
      <c r="N212" t="s">
        <v>889</v>
      </c>
      <c r="O212" t="s">
        <v>890</v>
      </c>
      <c r="P212" s="74" t="s">
        <v>781</v>
      </c>
      <c r="Q212" t="s">
        <v>782</v>
      </c>
      <c r="R212" t="s">
        <v>783</v>
      </c>
      <c r="S212">
        <v>365</v>
      </c>
      <c r="T212" t="s">
        <v>1101</v>
      </c>
      <c r="U212" s="74" t="s">
        <v>1102</v>
      </c>
      <c r="V212" t="s">
        <v>846</v>
      </c>
      <c r="W212" t="s">
        <v>847</v>
      </c>
      <c r="X212">
        <v>80</v>
      </c>
      <c r="Y212">
        <v>149.35</v>
      </c>
      <c r="Z212">
        <v>149.34399999999999</v>
      </c>
      <c r="AA212">
        <v>74.671999999999997</v>
      </c>
      <c r="AB212" s="74" t="s">
        <v>1094</v>
      </c>
      <c r="AC212" s="74" t="s">
        <v>1095</v>
      </c>
    </row>
    <row r="213" spans="1:29" x14ac:dyDescent="0.25">
      <c r="A213" t="s">
        <v>1104</v>
      </c>
      <c r="B213" t="s">
        <v>746</v>
      </c>
      <c r="C213" t="s">
        <v>716</v>
      </c>
      <c r="D213" t="s">
        <v>717</v>
      </c>
      <c r="E213" t="s">
        <v>716</v>
      </c>
      <c r="F213" t="s">
        <v>718</v>
      </c>
      <c r="G213" t="s">
        <v>719</v>
      </c>
      <c r="H213" t="s">
        <v>720</v>
      </c>
      <c r="I213" t="s">
        <v>721</v>
      </c>
      <c r="J213" s="74" t="s">
        <v>876</v>
      </c>
      <c r="K213" t="s">
        <v>723</v>
      </c>
      <c r="L213" t="s">
        <v>724</v>
      </c>
      <c r="M213" s="74" t="s">
        <v>747</v>
      </c>
      <c r="N213" t="s">
        <v>748</v>
      </c>
      <c r="O213" t="s">
        <v>749</v>
      </c>
      <c r="P213" s="74" t="s">
        <v>728</v>
      </c>
      <c r="Q213" t="s">
        <v>729</v>
      </c>
      <c r="R213" t="s">
        <v>730</v>
      </c>
      <c r="S213">
        <v>365</v>
      </c>
      <c r="T213" t="s">
        <v>1105</v>
      </c>
      <c r="U213" s="74" t="s">
        <v>1106</v>
      </c>
      <c r="V213" t="s">
        <v>737</v>
      </c>
      <c r="W213" t="s">
        <v>738</v>
      </c>
      <c r="X213">
        <v>35</v>
      </c>
      <c r="Y213">
        <v>20.11</v>
      </c>
      <c r="Z213">
        <v>19.759595856000001</v>
      </c>
      <c r="AA213">
        <v>19.759595856000001</v>
      </c>
      <c r="AB213" s="74" t="s">
        <v>1107</v>
      </c>
      <c r="AC213" s="74" t="s">
        <v>1108</v>
      </c>
    </row>
    <row r="214" spans="1:29" x14ac:dyDescent="0.25">
      <c r="A214" t="s">
        <v>1104</v>
      </c>
      <c r="B214" t="s">
        <v>746</v>
      </c>
      <c r="C214" t="s">
        <v>716</v>
      </c>
      <c r="D214" t="s">
        <v>717</v>
      </c>
      <c r="E214" t="s">
        <v>716</v>
      </c>
      <c r="F214" t="s">
        <v>718</v>
      </c>
      <c r="G214" t="s">
        <v>719</v>
      </c>
      <c r="H214" t="s">
        <v>720</v>
      </c>
      <c r="I214" t="s">
        <v>721</v>
      </c>
      <c r="J214" s="74" t="s">
        <v>876</v>
      </c>
      <c r="K214" t="s">
        <v>723</v>
      </c>
      <c r="L214" t="s">
        <v>724</v>
      </c>
      <c r="M214" s="74" t="s">
        <v>747</v>
      </c>
      <c r="N214" t="s">
        <v>748</v>
      </c>
      <c r="O214" t="s">
        <v>749</v>
      </c>
      <c r="P214" s="74" t="s">
        <v>728</v>
      </c>
      <c r="Q214" t="s">
        <v>729</v>
      </c>
      <c r="R214" t="s">
        <v>730</v>
      </c>
      <c r="S214">
        <v>365</v>
      </c>
      <c r="T214" t="s">
        <v>1105</v>
      </c>
      <c r="U214" s="74" t="s">
        <v>1106</v>
      </c>
      <c r="V214" t="s">
        <v>739</v>
      </c>
      <c r="W214" t="s">
        <v>740</v>
      </c>
      <c r="X214">
        <v>35</v>
      </c>
      <c r="Y214">
        <v>34.18</v>
      </c>
      <c r="Z214">
        <v>33.819449663999997</v>
      </c>
      <c r="AA214">
        <v>33.819449663999997</v>
      </c>
      <c r="AB214" s="74" t="s">
        <v>1107</v>
      </c>
      <c r="AC214" s="74" t="s">
        <v>1108</v>
      </c>
    </row>
    <row r="215" spans="1:29" x14ac:dyDescent="0.25">
      <c r="A215" t="s">
        <v>1104</v>
      </c>
      <c r="B215" t="s">
        <v>746</v>
      </c>
      <c r="C215" t="s">
        <v>716</v>
      </c>
      <c r="D215" t="s">
        <v>717</v>
      </c>
      <c r="E215" t="s">
        <v>716</v>
      </c>
      <c r="F215" t="s">
        <v>718</v>
      </c>
      <c r="G215" t="s">
        <v>719</v>
      </c>
      <c r="H215" t="s">
        <v>720</v>
      </c>
      <c r="I215" t="s">
        <v>721</v>
      </c>
      <c r="J215" s="74" t="s">
        <v>876</v>
      </c>
      <c r="K215" t="s">
        <v>723</v>
      </c>
      <c r="L215" t="s">
        <v>724</v>
      </c>
      <c r="M215" s="74" t="s">
        <v>747</v>
      </c>
      <c r="N215" t="s">
        <v>748</v>
      </c>
      <c r="O215" t="s">
        <v>749</v>
      </c>
      <c r="P215" s="74" t="s">
        <v>728</v>
      </c>
      <c r="Q215" t="s">
        <v>729</v>
      </c>
      <c r="R215" t="s">
        <v>730</v>
      </c>
      <c r="S215">
        <v>365</v>
      </c>
      <c r="T215" t="s">
        <v>1105</v>
      </c>
      <c r="U215" s="74" t="s">
        <v>1106</v>
      </c>
      <c r="V215" t="s">
        <v>741</v>
      </c>
      <c r="W215" t="s">
        <v>742</v>
      </c>
      <c r="X215">
        <v>35</v>
      </c>
      <c r="Y215">
        <v>24.63</v>
      </c>
      <c r="Z215">
        <v>24.599639064000002</v>
      </c>
      <c r="AA215">
        <v>24.599639064000002</v>
      </c>
      <c r="AB215" s="74" t="s">
        <v>1107</v>
      </c>
      <c r="AC215" s="74" t="s">
        <v>1108</v>
      </c>
    </row>
    <row r="216" spans="1:29" x14ac:dyDescent="0.25">
      <c r="A216" t="s">
        <v>1104</v>
      </c>
      <c r="B216" t="s">
        <v>746</v>
      </c>
      <c r="C216" t="s">
        <v>716</v>
      </c>
      <c r="D216" t="s">
        <v>717</v>
      </c>
      <c r="E216" t="s">
        <v>716</v>
      </c>
      <c r="F216" t="s">
        <v>718</v>
      </c>
      <c r="G216" t="s">
        <v>719</v>
      </c>
      <c r="H216" t="s">
        <v>720</v>
      </c>
      <c r="I216" t="s">
        <v>721</v>
      </c>
      <c r="J216" s="74" t="s">
        <v>876</v>
      </c>
      <c r="K216" t="s">
        <v>723</v>
      </c>
      <c r="L216" t="s">
        <v>724</v>
      </c>
      <c r="M216" s="74" t="s">
        <v>747</v>
      </c>
      <c r="N216" t="s">
        <v>748</v>
      </c>
      <c r="O216" t="s">
        <v>749</v>
      </c>
      <c r="P216" s="74" t="s">
        <v>728</v>
      </c>
      <c r="Q216" t="s">
        <v>729</v>
      </c>
      <c r="R216" t="s">
        <v>730</v>
      </c>
      <c r="S216">
        <v>365</v>
      </c>
      <c r="T216" t="s">
        <v>1105</v>
      </c>
      <c r="U216" s="74" t="s">
        <v>1106</v>
      </c>
      <c r="V216" t="s">
        <v>733</v>
      </c>
      <c r="W216" t="s">
        <v>734</v>
      </c>
      <c r="X216">
        <v>35</v>
      </c>
      <c r="Y216">
        <v>563.99</v>
      </c>
      <c r="Z216">
        <v>563.67022311599999</v>
      </c>
      <c r="AA216">
        <v>563.67022311599999</v>
      </c>
      <c r="AB216" s="74" t="s">
        <v>1107</v>
      </c>
      <c r="AC216" s="74" t="s">
        <v>1108</v>
      </c>
    </row>
    <row r="217" spans="1:29" x14ac:dyDescent="0.25">
      <c r="A217" t="s">
        <v>1109</v>
      </c>
      <c r="B217" t="s">
        <v>746</v>
      </c>
      <c r="C217" t="s">
        <v>716</v>
      </c>
      <c r="D217" t="s">
        <v>717</v>
      </c>
      <c r="E217" t="s">
        <v>716</v>
      </c>
      <c r="F217" t="s">
        <v>718</v>
      </c>
      <c r="G217" t="s">
        <v>1023</v>
      </c>
      <c r="H217" t="s">
        <v>720</v>
      </c>
      <c r="I217" t="s">
        <v>721</v>
      </c>
      <c r="J217" s="74" t="s">
        <v>722</v>
      </c>
      <c r="K217" t="s">
        <v>723</v>
      </c>
      <c r="L217" t="s">
        <v>724</v>
      </c>
      <c r="M217" s="74" t="s">
        <v>747</v>
      </c>
      <c r="N217" t="s">
        <v>748</v>
      </c>
      <c r="O217" t="s">
        <v>749</v>
      </c>
      <c r="P217" s="74" t="s">
        <v>728</v>
      </c>
      <c r="Q217" t="s">
        <v>729</v>
      </c>
      <c r="R217" t="s">
        <v>730</v>
      </c>
      <c r="S217">
        <v>365</v>
      </c>
      <c r="T217" t="s">
        <v>1110</v>
      </c>
      <c r="U217" s="74" t="s">
        <v>1111</v>
      </c>
      <c r="V217" t="s">
        <v>741</v>
      </c>
      <c r="W217" t="s">
        <v>742</v>
      </c>
      <c r="X217">
        <v>20</v>
      </c>
      <c r="Y217">
        <v>33.46</v>
      </c>
      <c r="Z217">
        <v>32.433312911999998</v>
      </c>
      <c r="AA217">
        <v>32.433312911999998</v>
      </c>
      <c r="AB217" s="74" t="s">
        <v>1112</v>
      </c>
      <c r="AC217" s="74" t="s">
        <v>1113</v>
      </c>
    </row>
    <row r="218" spans="1:29" x14ac:dyDescent="0.25">
      <c r="A218" t="s">
        <v>1109</v>
      </c>
      <c r="B218" t="s">
        <v>746</v>
      </c>
      <c r="C218" t="s">
        <v>716</v>
      </c>
      <c r="D218" t="s">
        <v>717</v>
      </c>
      <c r="E218" t="s">
        <v>716</v>
      </c>
      <c r="F218" t="s">
        <v>718</v>
      </c>
      <c r="G218" t="s">
        <v>1023</v>
      </c>
      <c r="H218" t="s">
        <v>720</v>
      </c>
      <c r="I218" t="s">
        <v>721</v>
      </c>
      <c r="J218" s="74" t="s">
        <v>722</v>
      </c>
      <c r="K218" t="s">
        <v>723</v>
      </c>
      <c r="L218" t="s">
        <v>724</v>
      </c>
      <c r="M218" s="74" t="s">
        <v>747</v>
      </c>
      <c r="N218" t="s">
        <v>748</v>
      </c>
      <c r="O218" t="s">
        <v>749</v>
      </c>
      <c r="P218" s="74" t="s">
        <v>728</v>
      </c>
      <c r="Q218" t="s">
        <v>729</v>
      </c>
      <c r="R218" t="s">
        <v>730</v>
      </c>
      <c r="S218">
        <v>365</v>
      </c>
      <c r="T218" t="s">
        <v>1110</v>
      </c>
      <c r="U218" s="74" t="s">
        <v>1111</v>
      </c>
      <c r="V218" t="s">
        <v>739</v>
      </c>
      <c r="W218" t="s">
        <v>740</v>
      </c>
      <c r="X218">
        <v>20</v>
      </c>
      <c r="Y218">
        <v>55.63</v>
      </c>
      <c r="Z218">
        <v>52.406812457999997</v>
      </c>
      <c r="AA218">
        <v>52.406812457999997</v>
      </c>
      <c r="AB218" s="74" t="s">
        <v>1112</v>
      </c>
      <c r="AC218" s="74" t="s">
        <v>1113</v>
      </c>
    </row>
    <row r="219" spans="1:29" x14ac:dyDescent="0.25">
      <c r="A219" t="s">
        <v>1109</v>
      </c>
      <c r="B219" t="s">
        <v>746</v>
      </c>
      <c r="C219" t="s">
        <v>716</v>
      </c>
      <c r="D219" t="s">
        <v>717</v>
      </c>
      <c r="E219" t="s">
        <v>716</v>
      </c>
      <c r="F219" t="s">
        <v>718</v>
      </c>
      <c r="G219" t="s">
        <v>1023</v>
      </c>
      <c r="H219" t="s">
        <v>720</v>
      </c>
      <c r="I219" t="s">
        <v>721</v>
      </c>
      <c r="J219" s="74" t="s">
        <v>722</v>
      </c>
      <c r="K219" t="s">
        <v>723</v>
      </c>
      <c r="L219" t="s">
        <v>724</v>
      </c>
      <c r="M219" s="74" t="s">
        <v>747</v>
      </c>
      <c r="N219" t="s">
        <v>748</v>
      </c>
      <c r="O219" t="s">
        <v>749</v>
      </c>
      <c r="P219" s="74" t="s">
        <v>728</v>
      </c>
      <c r="Q219" t="s">
        <v>729</v>
      </c>
      <c r="R219" t="s">
        <v>730</v>
      </c>
      <c r="S219">
        <v>365</v>
      </c>
      <c r="T219" t="s">
        <v>1110</v>
      </c>
      <c r="U219" s="74" t="s">
        <v>1111</v>
      </c>
      <c r="V219" t="s">
        <v>737</v>
      </c>
      <c r="W219" t="s">
        <v>738</v>
      </c>
      <c r="X219">
        <v>20</v>
      </c>
      <c r="Y219">
        <v>48.34</v>
      </c>
      <c r="Z219">
        <v>47.512757292000003</v>
      </c>
      <c r="AA219">
        <v>47.512757292000003</v>
      </c>
      <c r="AB219" s="74" t="s">
        <v>1112</v>
      </c>
      <c r="AC219" s="74" t="s">
        <v>1113</v>
      </c>
    </row>
    <row r="220" spans="1:29" x14ac:dyDescent="0.25">
      <c r="A220" t="s">
        <v>1109</v>
      </c>
      <c r="B220" t="s">
        <v>746</v>
      </c>
      <c r="C220" t="s">
        <v>716</v>
      </c>
      <c r="D220" t="s">
        <v>717</v>
      </c>
      <c r="E220" t="s">
        <v>716</v>
      </c>
      <c r="F220" t="s">
        <v>718</v>
      </c>
      <c r="G220" t="s">
        <v>1023</v>
      </c>
      <c r="H220" t="s">
        <v>720</v>
      </c>
      <c r="I220" t="s">
        <v>721</v>
      </c>
      <c r="J220" s="74" t="s">
        <v>722</v>
      </c>
      <c r="K220" t="s">
        <v>723</v>
      </c>
      <c r="L220" t="s">
        <v>724</v>
      </c>
      <c r="M220" s="74" t="s">
        <v>747</v>
      </c>
      <c r="N220" t="s">
        <v>748</v>
      </c>
      <c r="O220" t="s">
        <v>749</v>
      </c>
      <c r="P220" s="74" t="s">
        <v>728</v>
      </c>
      <c r="Q220" t="s">
        <v>729</v>
      </c>
      <c r="R220" t="s">
        <v>730</v>
      </c>
      <c r="S220">
        <v>365</v>
      </c>
      <c r="T220" t="s">
        <v>1110</v>
      </c>
      <c r="U220" s="74" t="s">
        <v>1111</v>
      </c>
      <c r="V220" t="s">
        <v>756</v>
      </c>
      <c r="W220" t="s">
        <v>757</v>
      </c>
      <c r="X220">
        <v>20</v>
      </c>
      <c r="Y220">
        <v>41.48</v>
      </c>
      <c r="Z220">
        <v>41.189682533999999</v>
      </c>
      <c r="AA220">
        <v>41.189682533999999</v>
      </c>
      <c r="AB220" s="74" t="s">
        <v>1112</v>
      </c>
      <c r="AC220" s="74" t="s">
        <v>1113</v>
      </c>
    </row>
    <row r="221" spans="1:29" x14ac:dyDescent="0.25">
      <c r="A221" t="s">
        <v>1109</v>
      </c>
      <c r="B221" t="s">
        <v>746</v>
      </c>
      <c r="C221" t="s">
        <v>716</v>
      </c>
      <c r="D221" t="s">
        <v>717</v>
      </c>
      <c r="E221" t="s">
        <v>716</v>
      </c>
      <c r="F221" t="s">
        <v>718</v>
      </c>
      <c r="G221" t="s">
        <v>1023</v>
      </c>
      <c r="H221" t="s">
        <v>720</v>
      </c>
      <c r="I221" t="s">
        <v>721</v>
      </c>
      <c r="J221" s="74" t="s">
        <v>722</v>
      </c>
      <c r="K221" t="s">
        <v>723</v>
      </c>
      <c r="L221" t="s">
        <v>724</v>
      </c>
      <c r="M221" s="74" t="s">
        <v>747</v>
      </c>
      <c r="N221" t="s">
        <v>748</v>
      </c>
      <c r="O221" t="s">
        <v>749</v>
      </c>
      <c r="P221" s="74" t="s">
        <v>728</v>
      </c>
      <c r="Q221" t="s">
        <v>729</v>
      </c>
      <c r="R221" t="s">
        <v>730</v>
      </c>
      <c r="S221">
        <v>365</v>
      </c>
      <c r="T221" t="s">
        <v>1110</v>
      </c>
      <c r="U221" s="74" t="s">
        <v>1111</v>
      </c>
      <c r="V221" t="s">
        <v>733</v>
      </c>
      <c r="W221" t="s">
        <v>734</v>
      </c>
      <c r="X221">
        <v>20</v>
      </c>
      <c r="Y221">
        <v>374.68</v>
      </c>
      <c r="Z221">
        <v>373.99942179599998</v>
      </c>
      <c r="AA221">
        <v>373.99942179599998</v>
      </c>
      <c r="AB221" s="74" t="s">
        <v>1112</v>
      </c>
      <c r="AC221" s="74" t="s">
        <v>1113</v>
      </c>
    </row>
    <row r="222" spans="1:29" x14ac:dyDescent="0.25">
      <c r="A222" t="s">
        <v>1114</v>
      </c>
      <c r="B222" t="s">
        <v>715</v>
      </c>
      <c r="C222" t="s">
        <v>716</v>
      </c>
      <c r="D222" t="s">
        <v>717</v>
      </c>
      <c r="E222" t="s">
        <v>716</v>
      </c>
      <c r="F222" t="s">
        <v>718</v>
      </c>
      <c r="G222" t="s">
        <v>719</v>
      </c>
      <c r="H222" t="s">
        <v>720</v>
      </c>
      <c r="I222" t="s">
        <v>721</v>
      </c>
      <c r="J222" s="74" t="s">
        <v>876</v>
      </c>
      <c r="K222" t="s">
        <v>723</v>
      </c>
      <c r="L222" t="s">
        <v>724</v>
      </c>
      <c r="M222" s="74" t="s">
        <v>725</v>
      </c>
      <c r="N222" t="s">
        <v>726</v>
      </c>
      <c r="O222" t="s">
        <v>727</v>
      </c>
      <c r="P222" s="74" t="s">
        <v>1115</v>
      </c>
      <c r="Q222" t="s">
        <v>1116</v>
      </c>
      <c r="R222" t="s">
        <v>1117</v>
      </c>
      <c r="S222">
        <v>365</v>
      </c>
      <c r="T222" t="s">
        <v>1118</v>
      </c>
      <c r="U222" s="74" t="s">
        <v>1119</v>
      </c>
      <c r="V222" t="s">
        <v>756</v>
      </c>
      <c r="W222" t="s">
        <v>757</v>
      </c>
      <c r="X222">
        <v>64</v>
      </c>
      <c r="Y222">
        <v>136.29</v>
      </c>
      <c r="Z222">
        <v>31.061980949999999</v>
      </c>
      <c r="AA222">
        <v>31.061980949999999</v>
      </c>
      <c r="AB222" s="74" t="s">
        <v>1120</v>
      </c>
      <c r="AC222" s="74" t="s">
        <v>1121</v>
      </c>
    </row>
    <row r="223" spans="1:29" x14ac:dyDescent="0.25">
      <c r="A223" t="s">
        <v>1114</v>
      </c>
      <c r="B223" t="s">
        <v>715</v>
      </c>
      <c r="C223" t="s">
        <v>716</v>
      </c>
      <c r="D223" t="s">
        <v>717</v>
      </c>
      <c r="E223" t="s">
        <v>716</v>
      </c>
      <c r="F223" t="s">
        <v>718</v>
      </c>
      <c r="G223" t="s">
        <v>719</v>
      </c>
      <c r="H223" t="s">
        <v>720</v>
      </c>
      <c r="I223" t="s">
        <v>721</v>
      </c>
      <c r="J223" s="74" t="s">
        <v>876</v>
      </c>
      <c r="K223" t="s">
        <v>723</v>
      </c>
      <c r="L223" t="s">
        <v>724</v>
      </c>
      <c r="M223" s="74" t="s">
        <v>725</v>
      </c>
      <c r="N223" t="s">
        <v>726</v>
      </c>
      <c r="O223" t="s">
        <v>727</v>
      </c>
      <c r="P223" s="74" t="s">
        <v>1115</v>
      </c>
      <c r="Q223" t="s">
        <v>1116</v>
      </c>
      <c r="R223" t="s">
        <v>1117</v>
      </c>
      <c r="S223">
        <v>365</v>
      </c>
      <c r="T223" t="s">
        <v>1118</v>
      </c>
      <c r="U223" s="74" t="s">
        <v>1119</v>
      </c>
      <c r="V223" t="s">
        <v>739</v>
      </c>
      <c r="W223" t="s">
        <v>740</v>
      </c>
      <c r="X223">
        <v>64</v>
      </c>
      <c r="Y223">
        <v>98.96</v>
      </c>
      <c r="Z223">
        <v>21.356573237999999</v>
      </c>
      <c r="AA223">
        <v>21.356573237999999</v>
      </c>
      <c r="AB223" s="74" t="s">
        <v>1120</v>
      </c>
      <c r="AC223" s="74" t="s">
        <v>1121</v>
      </c>
    </row>
    <row r="224" spans="1:29" x14ac:dyDescent="0.25">
      <c r="A224" t="s">
        <v>1114</v>
      </c>
      <c r="B224" t="s">
        <v>715</v>
      </c>
      <c r="C224" t="s">
        <v>716</v>
      </c>
      <c r="D224" t="s">
        <v>717</v>
      </c>
      <c r="E224" t="s">
        <v>716</v>
      </c>
      <c r="F224" t="s">
        <v>718</v>
      </c>
      <c r="G224" t="s">
        <v>719</v>
      </c>
      <c r="H224" t="s">
        <v>720</v>
      </c>
      <c r="I224" t="s">
        <v>721</v>
      </c>
      <c r="J224" s="74" t="s">
        <v>876</v>
      </c>
      <c r="K224" t="s">
        <v>723</v>
      </c>
      <c r="L224" t="s">
        <v>724</v>
      </c>
      <c r="M224" s="74" t="s">
        <v>725</v>
      </c>
      <c r="N224" t="s">
        <v>726</v>
      </c>
      <c r="O224" t="s">
        <v>727</v>
      </c>
      <c r="P224" s="74" t="s">
        <v>1115</v>
      </c>
      <c r="Q224" t="s">
        <v>1116</v>
      </c>
      <c r="R224" t="s">
        <v>1117</v>
      </c>
      <c r="S224">
        <v>365</v>
      </c>
      <c r="T224" t="s">
        <v>1118</v>
      </c>
      <c r="U224" s="74" t="s">
        <v>1119</v>
      </c>
      <c r="V224" t="s">
        <v>737</v>
      </c>
      <c r="W224" t="s">
        <v>738</v>
      </c>
      <c r="X224">
        <v>64</v>
      </c>
      <c r="Y224">
        <v>61.5</v>
      </c>
      <c r="Z224">
        <v>19.283800536000001</v>
      </c>
      <c r="AA224">
        <v>19.283800536000001</v>
      </c>
      <c r="AB224" s="74" t="s">
        <v>1120</v>
      </c>
      <c r="AC224" s="74" t="s">
        <v>1121</v>
      </c>
    </row>
    <row r="225" spans="1:29" x14ac:dyDescent="0.25">
      <c r="A225" t="s">
        <v>1114</v>
      </c>
      <c r="B225" t="s">
        <v>715</v>
      </c>
      <c r="C225" t="s">
        <v>716</v>
      </c>
      <c r="D225" t="s">
        <v>717</v>
      </c>
      <c r="E225" t="s">
        <v>716</v>
      </c>
      <c r="F225" t="s">
        <v>718</v>
      </c>
      <c r="G225" t="s">
        <v>719</v>
      </c>
      <c r="H225" t="s">
        <v>720</v>
      </c>
      <c r="I225" t="s">
        <v>721</v>
      </c>
      <c r="J225" s="74" t="s">
        <v>876</v>
      </c>
      <c r="K225" t="s">
        <v>723</v>
      </c>
      <c r="L225" t="s">
        <v>724</v>
      </c>
      <c r="M225" s="74" t="s">
        <v>725</v>
      </c>
      <c r="N225" t="s">
        <v>726</v>
      </c>
      <c r="O225" t="s">
        <v>727</v>
      </c>
      <c r="P225" s="74" t="s">
        <v>1115</v>
      </c>
      <c r="Q225" t="s">
        <v>1116</v>
      </c>
      <c r="R225" t="s">
        <v>1117</v>
      </c>
      <c r="S225">
        <v>365</v>
      </c>
      <c r="T225" t="s">
        <v>1118</v>
      </c>
      <c r="U225" s="74" t="s">
        <v>1119</v>
      </c>
      <c r="V225" t="s">
        <v>741</v>
      </c>
      <c r="W225" t="s">
        <v>742</v>
      </c>
      <c r="X225">
        <v>64</v>
      </c>
      <c r="Y225">
        <v>40.21</v>
      </c>
      <c r="Z225">
        <v>19.849139310000002</v>
      </c>
      <c r="AA225">
        <v>19.849139310000002</v>
      </c>
      <c r="AB225" s="74" t="s">
        <v>1120</v>
      </c>
      <c r="AC225" s="74" t="s">
        <v>1121</v>
      </c>
    </row>
    <row r="226" spans="1:29" x14ac:dyDescent="0.25">
      <c r="A226" t="s">
        <v>1114</v>
      </c>
      <c r="B226" t="s">
        <v>715</v>
      </c>
      <c r="C226" t="s">
        <v>716</v>
      </c>
      <c r="D226" t="s">
        <v>717</v>
      </c>
      <c r="E226" t="s">
        <v>716</v>
      </c>
      <c r="F226" t="s">
        <v>718</v>
      </c>
      <c r="G226" t="s">
        <v>719</v>
      </c>
      <c r="H226" t="s">
        <v>720</v>
      </c>
      <c r="I226" t="s">
        <v>721</v>
      </c>
      <c r="J226" s="74" t="s">
        <v>876</v>
      </c>
      <c r="K226" t="s">
        <v>723</v>
      </c>
      <c r="L226" t="s">
        <v>724</v>
      </c>
      <c r="M226" s="74" t="s">
        <v>725</v>
      </c>
      <c r="N226" t="s">
        <v>726</v>
      </c>
      <c r="O226" t="s">
        <v>727</v>
      </c>
      <c r="P226" s="74" t="s">
        <v>1115</v>
      </c>
      <c r="Q226" t="s">
        <v>1116</v>
      </c>
      <c r="R226" t="s">
        <v>1117</v>
      </c>
      <c r="S226">
        <v>365</v>
      </c>
      <c r="T226" t="s">
        <v>1118</v>
      </c>
      <c r="U226" s="74" t="s">
        <v>1119</v>
      </c>
      <c r="V226" t="s">
        <v>733</v>
      </c>
      <c r="W226" t="s">
        <v>734</v>
      </c>
      <c r="X226">
        <v>64</v>
      </c>
      <c r="Y226">
        <v>1149.4000000000001</v>
      </c>
      <c r="Z226">
        <v>150.906347592</v>
      </c>
      <c r="AA226">
        <v>150.906347592</v>
      </c>
      <c r="AB226" s="74" t="s">
        <v>1120</v>
      </c>
      <c r="AC226" s="74" t="s">
        <v>1121</v>
      </c>
    </row>
    <row r="227" spans="1:29" x14ac:dyDescent="0.25">
      <c r="A227" t="s">
        <v>1122</v>
      </c>
      <c r="B227" t="s">
        <v>746</v>
      </c>
      <c r="C227" t="s">
        <v>716</v>
      </c>
      <c r="D227" t="s">
        <v>717</v>
      </c>
      <c r="E227" t="s">
        <v>716</v>
      </c>
      <c r="F227" t="s">
        <v>718</v>
      </c>
      <c r="G227" t="s">
        <v>1123</v>
      </c>
      <c r="H227" t="s">
        <v>828</v>
      </c>
      <c r="I227" t="s">
        <v>829</v>
      </c>
      <c r="J227" s="74" t="s">
        <v>1124</v>
      </c>
      <c r="K227" t="s">
        <v>1125</v>
      </c>
      <c r="L227" t="s">
        <v>1126</v>
      </c>
      <c r="M227" s="74" t="s">
        <v>1127</v>
      </c>
      <c r="N227" t="s">
        <v>1128</v>
      </c>
      <c r="O227" t="s">
        <v>1129</v>
      </c>
      <c r="P227" s="74" t="s">
        <v>1130</v>
      </c>
      <c r="Q227" t="s">
        <v>1131</v>
      </c>
      <c r="R227" t="s">
        <v>1132</v>
      </c>
      <c r="S227">
        <v>365</v>
      </c>
      <c r="T227" t="s">
        <v>1133</v>
      </c>
      <c r="U227" s="74" t="s">
        <v>1134</v>
      </c>
      <c r="V227" t="s">
        <v>824</v>
      </c>
      <c r="W227" t="s">
        <v>825</v>
      </c>
      <c r="X227">
        <v>60</v>
      </c>
      <c r="Y227">
        <v>465.75</v>
      </c>
      <c r="Z227">
        <v>460.09100549318401</v>
      </c>
      <c r="AA227">
        <v>260.03900549318399</v>
      </c>
      <c r="AB227" s="74" t="s">
        <v>1135</v>
      </c>
      <c r="AC227" s="74" t="s">
        <v>1136</v>
      </c>
    </row>
    <row r="228" spans="1:29" x14ac:dyDescent="0.25">
      <c r="A228" t="s">
        <v>1122</v>
      </c>
      <c r="B228" t="s">
        <v>746</v>
      </c>
      <c r="C228" t="s">
        <v>716</v>
      </c>
      <c r="D228" t="s">
        <v>717</v>
      </c>
      <c r="E228" t="s">
        <v>716</v>
      </c>
      <c r="F228" t="s">
        <v>718</v>
      </c>
      <c r="G228" t="s">
        <v>1123</v>
      </c>
      <c r="H228" t="s">
        <v>828</v>
      </c>
      <c r="I228" t="s">
        <v>829</v>
      </c>
      <c r="J228" s="74" t="s">
        <v>1124</v>
      </c>
      <c r="K228" t="s">
        <v>1125</v>
      </c>
      <c r="L228" t="s">
        <v>1126</v>
      </c>
      <c r="M228" s="74" t="s">
        <v>1127</v>
      </c>
      <c r="N228" t="s">
        <v>1128</v>
      </c>
      <c r="O228" t="s">
        <v>1129</v>
      </c>
      <c r="P228" s="74" t="s">
        <v>1130</v>
      </c>
      <c r="Q228" t="s">
        <v>1131</v>
      </c>
      <c r="R228" t="s">
        <v>1132</v>
      </c>
      <c r="S228">
        <v>365</v>
      </c>
      <c r="T228" t="s">
        <v>1133</v>
      </c>
      <c r="U228" s="74" t="s">
        <v>1134</v>
      </c>
      <c r="V228" t="s">
        <v>838</v>
      </c>
      <c r="W228" t="s">
        <v>839</v>
      </c>
      <c r="X228">
        <v>60</v>
      </c>
      <c r="Y228">
        <v>39.43</v>
      </c>
      <c r="Z228">
        <v>39.287999999999997</v>
      </c>
      <c r="AA228">
        <v>19.643999999999998</v>
      </c>
      <c r="AB228" s="74" t="s">
        <v>1135</v>
      </c>
      <c r="AC228" s="74" t="s">
        <v>1136</v>
      </c>
    </row>
    <row r="229" spans="1:29" x14ac:dyDescent="0.25">
      <c r="A229" t="s">
        <v>1137</v>
      </c>
      <c r="B229" t="s">
        <v>715</v>
      </c>
      <c r="C229" t="s">
        <v>716</v>
      </c>
      <c r="D229" t="s">
        <v>717</v>
      </c>
      <c r="E229" t="s">
        <v>716</v>
      </c>
      <c r="F229" t="s">
        <v>718</v>
      </c>
      <c r="G229" t="s">
        <v>719</v>
      </c>
      <c r="H229" t="s">
        <v>720</v>
      </c>
      <c r="I229" t="s">
        <v>721</v>
      </c>
      <c r="J229" s="74" t="s">
        <v>876</v>
      </c>
      <c r="K229" t="s">
        <v>723</v>
      </c>
      <c r="L229" t="s">
        <v>724</v>
      </c>
      <c r="M229" s="74" t="s">
        <v>725</v>
      </c>
      <c r="N229" t="s">
        <v>726</v>
      </c>
      <c r="O229" t="s">
        <v>727</v>
      </c>
      <c r="P229" s="74" t="s">
        <v>1115</v>
      </c>
      <c r="Q229" t="s">
        <v>1116</v>
      </c>
      <c r="R229" t="s">
        <v>1117</v>
      </c>
      <c r="S229">
        <v>365</v>
      </c>
      <c r="T229" t="s">
        <v>1138</v>
      </c>
      <c r="U229" s="74" t="s">
        <v>1139</v>
      </c>
      <c r="V229" t="s">
        <v>733</v>
      </c>
      <c r="W229" t="s">
        <v>734</v>
      </c>
      <c r="X229">
        <v>92</v>
      </c>
      <c r="Y229">
        <v>2143.31</v>
      </c>
      <c r="Z229">
        <v>269.30311207800003</v>
      </c>
      <c r="AA229">
        <v>269.30311207800003</v>
      </c>
      <c r="AB229" s="74" t="s">
        <v>1140</v>
      </c>
      <c r="AC229" s="74" t="s">
        <v>1141</v>
      </c>
    </row>
    <row r="230" spans="1:29" x14ac:dyDescent="0.25">
      <c r="A230" t="s">
        <v>1137</v>
      </c>
      <c r="B230" t="s">
        <v>715</v>
      </c>
      <c r="C230" t="s">
        <v>716</v>
      </c>
      <c r="D230" t="s">
        <v>717</v>
      </c>
      <c r="E230" t="s">
        <v>716</v>
      </c>
      <c r="F230" t="s">
        <v>718</v>
      </c>
      <c r="G230" t="s">
        <v>719</v>
      </c>
      <c r="H230" t="s">
        <v>720</v>
      </c>
      <c r="I230" t="s">
        <v>721</v>
      </c>
      <c r="J230" s="74" t="s">
        <v>876</v>
      </c>
      <c r="K230" t="s">
        <v>723</v>
      </c>
      <c r="L230" t="s">
        <v>724</v>
      </c>
      <c r="M230" s="74" t="s">
        <v>725</v>
      </c>
      <c r="N230" t="s">
        <v>726</v>
      </c>
      <c r="O230" t="s">
        <v>727</v>
      </c>
      <c r="P230" s="74" t="s">
        <v>1115</v>
      </c>
      <c r="Q230" t="s">
        <v>1116</v>
      </c>
      <c r="R230" t="s">
        <v>1117</v>
      </c>
      <c r="S230">
        <v>365</v>
      </c>
      <c r="T230" t="s">
        <v>1138</v>
      </c>
      <c r="U230" s="74" t="s">
        <v>1139</v>
      </c>
      <c r="V230" t="s">
        <v>737</v>
      </c>
      <c r="W230" t="s">
        <v>738</v>
      </c>
      <c r="X230">
        <v>92</v>
      </c>
      <c r="Y230">
        <v>207.72</v>
      </c>
      <c r="Z230">
        <v>28.909364484000001</v>
      </c>
      <c r="AA230">
        <v>28.909364484000001</v>
      </c>
      <c r="AB230" s="74" t="s">
        <v>1140</v>
      </c>
      <c r="AC230" s="74" t="s">
        <v>1141</v>
      </c>
    </row>
    <row r="231" spans="1:29" x14ac:dyDescent="0.25">
      <c r="A231" t="s">
        <v>1137</v>
      </c>
      <c r="B231" t="s">
        <v>715</v>
      </c>
      <c r="C231" t="s">
        <v>716</v>
      </c>
      <c r="D231" t="s">
        <v>717</v>
      </c>
      <c r="E231" t="s">
        <v>716</v>
      </c>
      <c r="F231" t="s">
        <v>718</v>
      </c>
      <c r="G231" t="s">
        <v>719</v>
      </c>
      <c r="H231" t="s">
        <v>720</v>
      </c>
      <c r="I231" t="s">
        <v>721</v>
      </c>
      <c r="J231" s="74" t="s">
        <v>876</v>
      </c>
      <c r="K231" t="s">
        <v>723</v>
      </c>
      <c r="L231" t="s">
        <v>724</v>
      </c>
      <c r="M231" s="74" t="s">
        <v>725</v>
      </c>
      <c r="N231" t="s">
        <v>726</v>
      </c>
      <c r="O231" t="s">
        <v>727</v>
      </c>
      <c r="P231" s="74" t="s">
        <v>1115</v>
      </c>
      <c r="Q231" t="s">
        <v>1116</v>
      </c>
      <c r="R231" t="s">
        <v>1117</v>
      </c>
      <c r="S231">
        <v>365</v>
      </c>
      <c r="T231" t="s">
        <v>1138</v>
      </c>
      <c r="U231" s="74" t="s">
        <v>1139</v>
      </c>
      <c r="V231" t="s">
        <v>756</v>
      </c>
      <c r="W231" t="s">
        <v>757</v>
      </c>
      <c r="X231">
        <v>92</v>
      </c>
      <c r="Y231">
        <v>287.51</v>
      </c>
      <c r="Z231">
        <v>20.884045182000001</v>
      </c>
      <c r="AA231">
        <v>20.884045182000001</v>
      </c>
      <c r="AB231" s="74" t="s">
        <v>1140</v>
      </c>
      <c r="AC231" s="74" t="s">
        <v>1141</v>
      </c>
    </row>
    <row r="232" spans="1:29" x14ac:dyDescent="0.25">
      <c r="A232" t="s">
        <v>1137</v>
      </c>
      <c r="B232" t="s">
        <v>715</v>
      </c>
      <c r="C232" t="s">
        <v>716</v>
      </c>
      <c r="D232" t="s">
        <v>717</v>
      </c>
      <c r="E232" t="s">
        <v>716</v>
      </c>
      <c r="F232" t="s">
        <v>718</v>
      </c>
      <c r="G232" t="s">
        <v>719</v>
      </c>
      <c r="H232" t="s">
        <v>720</v>
      </c>
      <c r="I232" t="s">
        <v>721</v>
      </c>
      <c r="J232" s="74" t="s">
        <v>876</v>
      </c>
      <c r="K232" t="s">
        <v>723</v>
      </c>
      <c r="L232" t="s">
        <v>724</v>
      </c>
      <c r="M232" s="74" t="s">
        <v>725</v>
      </c>
      <c r="N232" t="s">
        <v>726</v>
      </c>
      <c r="O232" t="s">
        <v>727</v>
      </c>
      <c r="P232" s="74" t="s">
        <v>1115</v>
      </c>
      <c r="Q232" t="s">
        <v>1116</v>
      </c>
      <c r="R232" t="s">
        <v>1117</v>
      </c>
      <c r="S232">
        <v>365</v>
      </c>
      <c r="T232" t="s">
        <v>1138</v>
      </c>
      <c r="U232" s="74" t="s">
        <v>1139</v>
      </c>
      <c r="V232" t="s">
        <v>741</v>
      </c>
      <c r="W232" t="s">
        <v>742</v>
      </c>
      <c r="X232">
        <v>92</v>
      </c>
      <c r="Y232">
        <v>70.63</v>
      </c>
      <c r="Z232">
        <v>23.862666827999998</v>
      </c>
      <c r="AA232">
        <v>23.862666827999998</v>
      </c>
      <c r="AB232" s="74" t="s">
        <v>1140</v>
      </c>
      <c r="AC232" s="74" t="s">
        <v>1141</v>
      </c>
    </row>
    <row r="233" spans="1:29" x14ac:dyDescent="0.25">
      <c r="A233" t="s">
        <v>1137</v>
      </c>
      <c r="B233" t="s">
        <v>715</v>
      </c>
      <c r="C233" t="s">
        <v>716</v>
      </c>
      <c r="D233" t="s">
        <v>717</v>
      </c>
      <c r="E233" t="s">
        <v>716</v>
      </c>
      <c r="F233" t="s">
        <v>718</v>
      </c>
      <c r="G233" t="s">
        <v>719</v>
      </c>
      <c r="H233" t="s">
        <v>720</v>
      </c>
      <c r="I233" t="s">
        <v>721</v>
      </c>
      <c r="J233" s="74" t="s">
        <v>876</v>
      </c>
      <c r="K233" t="s">
        <v>723</v>
      </c>
      <c r="L233" t="s">
        <v>724</v>
      </c>
      <c r="M233" s="74" t="s">
        <v>725</v>
      </c>
      <c r="N233" t="s">
        <v>726</v>
      </c>
      <c r="O233" t="s">
        <v>727</v>
      </c>
      <c r="P233" s="74" t="s">
        <v>1115</v>
      </c>
      <c r="Q233" t="s">
        <v>1116</v>
      </c>
      <c r="R233" t="s">
        <v>1117</v>
      </c>
      <c r="S233">
        <v>365</v>
      </c>
      <c r="T233" t="s">
        <v>1138</v>
      </c>
      <c r="U233" s="74" t="s">
        <v>1139</v>
      </c>
      <c r="V233" t="s">
        <v>739</v>
      </c>
      <c r="W233" t="s">
        <v>740</v>
      </c>
      <c r="X233">
        <v>92</v>
      </c>
      <c r="Y233">
        <v>209.65</v>
      </c>
      <c r="Z233">
        <v>26.078280228000001</v>
      </c>
      <c r="AA233">
        <v>26.078280228000001</v>
      </c>
      <c r="AB233" s="74" t="s">
        <v>1140</v>
      </c>
      <c r="AC233" s="74" t="s">
        <v>1141</v>
      </c>
    </row>
    <row r="234" spans="1:29" x14ac:dyDescent="0.25">
      <c r="A234" t="s">
        <v>1142</v>
      </c>
      <c r="B234" t="s">
        <v>746</v>
      </c>
      <c r="C234" t="s">
        <v>716</v>
      </c>
      <c r="D234" t="s">
        <v>717</v>
      </c>
      <c r="E234" t="s">
        <v>716</v>
      </c>
      <c r="F234" t="s">
        <v>718</v>
      </c>
      <c r="G234" t="s">
        <v>1143</v>
      </c>
      <c r="H234" t="s">
        <v>906</v>
      </c>
      <c r="I234" t="s">
        <v>907</v>
      </c>
      <c r="J234" s="74" t="s">
        <v>1144</v>
      </c>
      <c r="K234" t="s">
        <v>1145</v>
      </c>
      <c r="L234" t="s">
        <v>1146</v>
      </c>
      <c r="M234" s="74" t="s">
        <v>1144</v>
      </c>
      <c r="N234" t="s">
        <v>1145</v>
      </c>
      <c r="O234" t="s">
        <v>1146</v>
      </c>
      <c r="P234" s="74" t="s">
        <v>833</v>
      </c>
      <c r="Q234" t="s">
        <v>834</v>
      </c>
      <c r="R234" t="s">
        <v>835</v>
      </c>
      <c r="S234">
        <v>365</v>
      </c>
      <c r="T234" t="s">
        <v>1147</v>
      </c>
      <c r="U234" s="74" t="s">
        <v>1148</v>
      </c>
      <c r="V234" t="s">
        <v>739</v>
      </c>
      <c r="W234" t="s">
        <v>740</v>
      </c>
      <c r="X234">
        <v>40</v>
      </c>
      <c r="Y234">
        <v>6.71</v>
      </c>
      <c r="Z234">
        <v>6.7043999999999997</v>
      </c>
      <c r="AA234">
        <v>3.3521999999999998</v>
      </c>
      <c r="AB234" s="74" t="s">
        <v>1149</v>
      </c>
      <c r="AC234" s="74" t="s">
        <v>1150</v>
      </c>
    </row>
    <row r="235" spans="1:29" x14ac:dyDescent="0.25">
      <c r="A235" t="s">
        <v>1142</v>
      </c>
      <c r="B235" t="s">
        <v>746</v>
      </c>
      <c r="C235" t="s">
        <v>716</v>
      </c>
      <c r="D235" t="s">
        <v>717</v>
      </c>
      <c r="E235" t="s">
        <v>716</v>
      </c>
      <c r="F235" t="s">
        <v>718</v>
      </c>
      <c r="G235" t="s">
        <v>1143</v>
      </c>
      <c r="H235" t="s">
        <v>906</v>
      </c>
      <c r="I235" t="s">
        <v>907</v>
      </c>
      <c r="J235" s="74" t="s">
        <v>1144</v>
      </c>
      <c r="K235" t="s">
        <v>1145</v>
      </c>
      <c r="L235" t="s">
        <v>1146</v>
      </c>
      <c r="M235" s="74" t="s">
        <v>1144</v>
      </c>
      <c r="N235" t="s">
        <v>1145</v>
      </c>
      <c r="O235" t="s">
        <v>1146</v>
      </c>
      <c r="P235" s="74" t="s">
        <v>833</v>
      </c>
      <c r="Q235" t="s">
        <v>834</v>
      </c>
      <c r="R235" t="s">
        <v>835</v>
      </c>
      <c r="S235">
        <v>365</v>
      </c>
      <c r="T235" t="s">
        <v>1147</v>
      </c>
      <c r="U235" s="74" t="s">
        <v>1148</v>
      </c>
      <c r="V235" t="s">
        <v>897</v>
      </c>
      <c r="W235" t="s">
        <v>898</v>
      </c>
      <c r="X235">
        <v>40</v>
      </c>
      <c r="Y235">
        <v>67.010000000000005</v>
      </c>
      <c r="Z235">
        <v>66.989000000000004</v>
      </c>
      <c r="AA235">
        <v>33.494500000000002</v>
      </c>
      <c r="AB235" s="74" t="s">
        <v>1149</v>
      </c>
      <c r="AC235" s="74" t="s">
        <v>1150</v>
      </c>
    </row>
    <row r="236" spans="1:29" x14ac:dyDescent="0.25">
      <c r="A236" t="s">
        <v>1142</v>
      </c>
      <c r="B236" t="s">
        <v>746</v>
      </c>
      <c r="C236" t="s">
        <v>716</v>
      </c>
      <c r="D236" t="s">
        <v>717</v>
      </c>
      <c r="E236" t="s">
        <v>716</v>
      </c>
      <c r="F236" t="s">
        <v>718</v>
      </c>
      <c r="G236" t="s">
        <v>1143</v>
      </c>
      <c r="H236" t="s">
        <v>906</v>
      </c>
      <c r="I236" t="s">
        <v>907</v>
      </c>
      <c r="J236" s="74" t="s">
        <v>1144</v>
      </c>
      <c r="K236" t="s">
        <v>1145</v>
      </c>
      <c r="L236" t="s">
        <v>1146</v>
      </c>
      <c r="M236" s="74" t="s">
        <v>1144</v>
      </c>
      <c r="N236" t="s">
        <v>1145</v>
      </c>
      <c r="O236" t="s">
        <v>1146</v>
      </c>
      <c r="P236" s="74" t="s">
        <v>833</v>
      </c>
      <c r="Q236" t="s">
        <v>834</v>
      </c>
      <c r="R236" t="s">
        <v>835</v>
      </c>
      <c r="S236">
        <v>365</v>
      </c>
      <c r="T236" t="s">
        <v>1147</v>
      </c>
      <c r="U236" s="74" t="s">
        <v>1148</v>
      </c>
      <c r="V236" t="s">
        <v>756</v>
      </c>
      <c r="W236" t="s">
        <v>757</v>
      </c>
      <c r="X236">
        <v>40</v>
      </c>
      <c r="Y236">
        <v>39.270000000000003</v>
      </c>
      <c r="Z236">
        <v>39.241999999999997</v>
      </c>
      <c r="AA236">
        <v>19.620999999999999</v>
      </c>
      <c r="AB236" s="74" t="s">
        <v>1149</v>
      </c>
      <c r="AC236" s="74" t="s">
        <v>1150</v>
      </c>
    </row>
    <row r="237" spans="1:29" x14ac:dyDescent="0.25">
      <c r="A237" t="s">
        <v>1142</v>
      </c>
      <c r="B237" t="s">
        <v>746</v>
      </c>
      <c r="C237" t="s">
        <v>716</v>
      </c>
      <c r="D237" t="s">
        <v>717</v>
      </c>
      <c r="E237" t="s">
        <v>716</v>
      </c>
      <c r="F237" t="s">
        <v>718</v>
      </c>
      <c r="G237" t="s">
        <v>1143</v>
      </c>
      <c r="H237" t="s">
        <v>906</v>
      </c>
      <c r="I237" t="s">
        <v>907</v>
      </c>
      <c r="J237" s="74" t="s">
        <v>1144</v>
      </c>
      <c r="K237" t="s">
        <v>1145</v>
      </c>
      <c r="L237" t="s">
        <v>1146</v>
      </c>
      <c r="M237" s="74" t="s">
        <v>1144</v>
      </c>
      <c r="N237" t="s">
        <v>1145</v>
      </c>
      <c r="O237" t="s">
        <v>1146</v>
      </c>
      <c r="P237" s="74" t="s">
        <v>833</v>
      </c>
      <c r="Q237" t="s">
        <v>834</v>
      </c>
      <c r="R237" t="s">
        <v>835</v>
      </c>
      <c r="S237">
        <v>365</v>
      </c>
      <c r="T237" t="s">
        <v>1147</v>
      </c>
      <c r="U237" s="74" t="s">
        <v>1148</v>
      </c>
      <c r="V237" t="s">
        <v>1063</v>
      </c>
      <c r="W237" t="s">
        <v>1064</v>
      </c>
      <c r="X237">
        <v>40</v>
      </c>
      <c r="Y237">
        <v>85.15</v>
      </c>
      <c r="Z237">
        <v>85.02</v>
      </c>
      <c r="AA237">
        <v>42.51</v>
      </c>
      <c r="AB237" s="74" t="s">
        <v>1149</v>
      </c>
      <c r="AC237" s="74" t="s">
        <v>1150</v>
      </c>
    </row>
    <row r="238" spans="1:29" x14ac:dyDescent="0.25">
      <c r="A238" t="s">
        <v>1142</v>
      </c>
      <c r="B238" t="s">
        <v>746</v>
      </c>
      <c r="C238" t="s">
        <v>716</v>
      </c>
      <c r="D238" t="s">
        <v>717</v>
      </c>
      <c r="E238" t="s">
        <v>716</v>
      </c>
      <c r="F238" t="s">
        <v>718</v>
      </c>
      <c r="G238" t="s">
        <v>1143</v>
      </c>
      <c r="H238" t="s">
        <v>906</v>
      </c>
      <c r="I238" t="s">
        <v>907</v>
      </c>
      <c r="J238" s="74" t="s">
        <v>1144</v>
      </c>
      <c r="K238" t="s">
        <v>1145</v>
      </c>
      <c r="L238" t="s">
        <v>1146</v>
      </c>
      <c r="M238" s="74" t="s">
        <v>1144</v>
      </c>
      <c r="N238" t="s">
        <v>1145</v>
      </c>
      <c r="O238" t="s">
        <v>1146</v>
      </c>
      <c r="P238" s="74" t="s">
        <v>833</v>
      </c>
      <c r="Q238" t="s">
        <v>834</v>
      </c>
      <c r="R238" t="s">
        <v>835</v>
      </c>
      <c r="S238">
        <v>365</v>
      </c>
      <c r="T238" t="s">
        <v>1147</v>
      </c>
      <c r="U238" s="74" t="s">
        <v>1148</v>
      </c>
      <c r="V238" t="s">
        <v>857</v>
      </c>
      <c r="W238" t="s">
        <v>858</v>
      </c>
      <c r="X238">
        <v>40</v>
      </c>
      <c r="Y238">
        <v>7.25</v>
      </c>
      <c r="Z238">
        <v>7.2469999999999999</v>
      </c>
      <c r="AA238">
        <v>3.6234999999999999</v>
      </c>
      <c r="AB238" s="74" t="s">
        <v>1149</v>
      </c>
      <c r="AC238" s="74" t="s">
        <v>1150</v>
      </c>
    </row>
    <row r="239" spans="1:29" x14ac:dyDescent="0.25">
      <c r="A239" t="s">
        <v>1142</v>
      </c>
      <c r="B239" t="s">
        <v>746</v>
      </c>
      <c r="C239" t="s">
        <v>716</v>
      </c>
      <c r="D239" t="s">
        <v>717</v>
      </c>
      <c r="E239" t="s">
        <v>716</v>
      </c>
      <c r="F239" t="s">
        <v>718</v>
      </c>
      <c r="G239" t="s">
        <v>1143</v>
      </c>
      <c r="H239" t="s">
        <v>906</v>
      </c>
      <c r="I239" t="s">
        <v>907</v>
      </c>
      <c r="J239" s="74" t="s">
        <v>1144</v>
      </c>
      <c r="K239" t="s">
        <v>1145</v>
      </c>
      <c r="L239" t="s">
        <v>1146</v>
      </c>
      <c r="M239" s="74" t="s">
        <v>1144</v>
      </c>
      <c r="N239" t="s">
        <v>1145</v>
      </c>
      <c r="O239" t="s">
        <v>1146</v>
      </c>
      <c r="P239" s="74" t="s">
        <v>833</v>
      </c>
      <c r="Q239" t="s">
        <v>834</v>
      </c>
      <c r="R239" t="s">
        <v>835</v>
      </c>
      <c r="S239">
        <v>365</v>
      </c>
      <c r="T239" t="s">
        <v>1147</v>
      </c>
      <c r="U239" s="74" t="s">
        <v>1148</v>
      </c>
      <c r="V239" t="s">
        <v>733</v>
      </c>
      <c r="W239" t="s">
        <v>734</v>
      </c>
      <c r="X239">
        <v>40</v>
      </c>
      <c r="Y239">
        <v>21.98</v>
      </c>
      <c r="Z239">
        <v>21.975000000000001</v>
      </c>
      <c r="AA239">
        <v>10.987500000000001</v>
      </c>
      <c r="AB239" s="74" t="s">
        <v>1149</v>
      </c>
      <c r="AC239" s="74" t="s">
        <v>1150</v>
      </c>
    </row>
    <row r="240" spans="1:29" x14ac:dyDescent="0.25">
      <c r="A240" t="s">
        <v>1142</v>
      </c>
      <c r="B240" t="s">
        <v>746</v>
      </c>
      <c r="C240" t="s">
        <v>716</v>
      </c>
      <c r="D240" t="s">
        <v>717</v>
      </c>
      <c r="E240" t="s">
        <v>716</v>
      </c>
      <c r="F240" t="s">
        <v>718</v>
      </c>
      <c r="G240" t="s">
        <v>1143</v>
      </c>
      <c r="H240" t="s">
        <v>906</v>
      </c>
      <c r="I240" t="s">
        <v>907</v>
      </c>
      <c r="J240" s="74" t="s">
        <v>1144</v>
      </c>
      <c r="K240" t="s">
        <v>1145</v>
      </c>
      <c r="L240" t="s">
        <v>1146</v>
      </c>
      <c r="M240" s="74" t="s">
        <v>1144</v>
      </c>
      <c r="N240" t="s">
        <v>1145</v>
      </c>
      <c r="O240" t="s">
        <v>1146</v>
      </c>
      <c r="P240" s="74" t="s">
        <v>833</v>
      </c>
      <c r="Q240" t="s">
        <v>834</v>
      </c>
      <c r="R240" t="s">
        <v>835</v>
      </c>
      <c r="S240">
        <v>365</v>
      </c>
      <c r="T240" t="s">
        <v>1147</v>
      </c>
      <c r="U240" s="74" t="s">
        <v>1148</v>
      </c>
      <c r="V240" t="s">
        <v>1151</v>
      </c>
      <c r="W240" t="s">
        <v>1152</v>
      </c>
      <c r="X240">
        <v>40</v>
      </c>
      <c r="Y240">
        <v>299.94</v>
      </c>
      <c r="Z240">
        <v>254.47900000000001</v>
      </c>
      <c r="AA240">
        <v>127.23950000000001</v>
      </c>
      <c r="AB240" s="74" t="s">
        <v>1149</v>
      </c>
      <c r="AC240" s="74" t="s">
        <v>1150</v>
      </c>
    </row>
    <row r="241" spans="1:29" x14ac:dyDescent="0.25">
      <c r="A241" t="s">
        <v>1142</v>
      </c>
      <c r="B241" t="s">
        <v>746</v>
      </c>
      <c r="C241" t="s">
        <v>716</v>
      </c>
      <c r="D241" t="s">
        <v>717</v>
      </c>
      <c r="E241" t="s">
        <v>716</v>
      </c>
      <c r="F241" t="s">
        <v>718</v>
      </c>
      <c r="G241" t="s">
        <v>1143</v>
      </c>
      <c r="H241" t="s">
        <v>906</v>
      </c>
      <c r="I241" t="s">
        <v>907</v>
      </c>
      <c r="J241" s="74" t="s">
        <v>1144</v>
      </c>
      <c r="K241" t="s">
        <v>1145</v>
      </c>
      <c r="L241" t="s">
        <v>1146</v>
      </c>
      <c r="M241" s="74" t="s">
        <v>1144</v>
      </c>
      <c r="N241" t="s">
        <v>1145</v>
      </c>
      <c r="O241" t="s">
        <v>1146</v>
      </c>
      <c r="P241" s="74" t="s">
        <v>833</v>
      </c>
      <c r="Q241" t="s">
        <v>834</v>
      </c>
      <c r="R241" t="s">
        <v>835</v>
      </c>
      <c r="S241">
        <v>365</v>
      </c>
      <c r="T241" t="s">
        <v>1147</v>
      </c>
      <c r="U241" s="74" t="s">
        <v>1148</v>
      </c>
      <c r="V241" t="s">
        <v>741</v>
      </c>
      <c r="W241" t="s">
        <v>742</v>
      </c>
      <c r="X241">
        <v>40</v>
      </c>
      <c r="Y241">
        <v>41.59</v>
      </c>
      <c r="Z241">
        <v>41.5884</v>
      </c>
      <c r="AA241">
        <v>20.7942</v>
      </c>
      <c r="AB241" s="74" t="s">
        <v>1149</v>
      </c>
      <c r="AC241" s="74" t="s">
        <v>1150</v>
      </c>
    </row>
    <row r="242" spans="1:29" x14ac:dyDescent="0.25">
      <c r="A242" t="s">
        <v>1153</v>
      </c>
      <c r="B242" t="s">
        <v>746</v>
      </c>
      <c r="C242" t="s">
        <v>716</v>
      </c>
      <c r="D242" t="s">
        <v>717</v>
      </c>
      <c r="E242" t="s">
        <v>716</v>
      </c>
      <c r="F242" t="s">
        <v>718</v>
      </c>
      <c r="G242" t="s">
        <v>1143</v>
      </c>
      <c r="H242" t="s">
        <v>828</v>
      </c>
      <c r="I242" t="s">
        <v>829</v>
      </c>
      <c r="J242" s="74" t="s">
        <v>1144</v>
      </c>
      <c r="K242" t="s">
        <v>1145</v>
      </c>
      <c r="L242" t="s">
        <v>1146</v>
      </c>
      <c r="M242" s="74" t="s">
        <v>1144</v>
      </c>
      <c r="N242" t="s">
        <v>1145</v>
      </c>
      <c r="O242" t="s">
        <v>1146</v>
      </c>
      <c r="P242" s="74" t="s">
        <v>833</v>
      </c>
      <c r="Q242" t="s">
        <v>834</v>
      </c>
      <c r="R242" t="s">
        <v>835</v>
      </c>
      <c r="S242">
        <v>365</v>
      </c>
      <c r="T242" t="s">
        <v>1154</v>
      </c>
      <c r="U242" s="74" t="s">
        <v>1155</v>
      </c>
      <c r="V242" t="s">
        <v>929</v>
      </c>
      <c r="W242" t="s">
        <v>930</v>
      </c>
      <c r="X242">
        <v>40</v>
      </c>
      <c r="Y242">
        <v>32.340000000000003</v>
      </c>
      <c r="Z242">
        <v>32.240108499999998</v>
      </c>
      <c r="AA242">
        <v>24.240108500000002</v>
      </c>
      <c r="AB242" s="74" t="s">
        <v>1156</v>
      </c>
      <c r="AC242" s="74" t="s">
        <v>1157</v>
      </c>
    </row>
    <row r="243" spans="1:29" x14ac:dyDescent="0.25">
      <c r="A243" t="s">
        <v>1153</v>
      </c>
      <c r="B243" t="s">
        <v>746</v>
      </c>
      <c r="C243" t="s">
        <v>716</v>
      </c>
      <c r="D243" t="s">
        <v>717</v>
      </c>
      <c r="E243" t="s">
        <v>716</v>
      </c>
      <c r="F243" t="s">
        <v>718</v>
      </c>
      <c r="G243" t="s">
        <v>1143</v>
      </c>
      <c r="H243" t="s">
        <v>828</v>
      </c>
      <c r="I243" t="s">
        <v>829</v>
      </c>
      <c r="J243" s="74" t="s">
        <v>1144</v>
      </c>
      <c r="K243" t="s">
        <v>1145</v>
      </c>
      <c r="L243" t="s">
        <v>1146</v>
      </c>
      <c r="M243" s="74" t="s">
        <v>1144</v>
      </c>
      <c r="N243" t="s">
        <v>1145</v>
      </c>
      <c r="O243" t="s">
        <v>1146</v>
      </c>
      <c r="P243" s="74" t="s">
        <v>833</v>
      </c>
      <c r="Q243" t="s">
        <v>834</v>
      </c>
      <c r="R243" t="s">
        <v>835</v>
      </c>
      <c r="S243">
        <v>365</v>
      </c>
      <c r="T243" t="s">
        <v>1154</v>
      </c>
      <c r="U243" s="74" t="s">
        <v>1155</v>
      </c>
      <c r="V243" t="s">
        <v>1158</v>
      </c>
      <c r="W243" t="s">
        <v>1159</v>
      </c>
      <c r="X243">
        <v>40</v>
      </c>
      <c r="Y243">
        <v>48.65</v>
      </c>
      <c r="Z243">
        <v>48.631570000000004</v>
      </c>
      <c r="AA243">
        <v>33.956569999999999</v>
      </c>
      <c r="AB243" s="74" t="s">
        <v>1156</v>
      </c>
      <c r="AC243" s="74" t="s">
        <v>1157</v>
      </c>
    </row>
    <row r="244" spans="1:29" x14ac:dyDescent="0.25">
      <c r="A244" t="s">
        <v>1153</v>
      </c>
      <c r="B244" t="s">
        <v>746</v>
      </c>
      <c r="C244" t="s">
        <v>716</v>
      </c>
      <c r="D244" t="s">
        <v>717</v>
      </c>
      <c r="E244" t="s">
        <v>716</v>
      </c>
      <c r="F244" t="s">
        <v>718</v>
      </c>
      <c r="G244" t="s">
        <v>1143</v>
      </c>
      <c r="H244" t="s">
        <v>828</v>
      </c>
      <c r="I244" t="s">
        <v>829</v>
      </c>
      <c r="J244" s="74" t="s">
        <v>1144</v>
      </c>
      <c r="K244" t="s">
        <v>1145</v>
      </c>
      <c r="L244" t="s">
        <v>1146</v>
      </c>
      <c r="M244" s="74" t="s">
        <v>1144</v>
      </c>
      <c r="N244" t="s">
        <v>1145</v>
      </c>
      <c r="O244" t="s">
        <v>1146</v>
      </c>
      <c r="P244" s="74" t="s">
        <v>833</v>
      </c>
      <c r="Q244" t="s">
        <v>834</v>
      </c>
      <c r="R244" t="s">
        <v>835</v>
      </c>
      <c r="S244">
        <v>365</v>
      </c>
      <c r="T244" t="s">
        <v>1154</v>
      </c>
      <c r="U244" s="74" t="s">
        <v>1155</v>
      </c>
      <c r="V244" t="s">
        <v>1160</v>
      </c>
      <c r="W244" t="s">
        <v>1161</v>
      </c>
      <c r="X244">
        <v>40</v>
      </c>
      <c r="Y244">
        <v>35.450000000000003</v>
      </c>
      <c r="Z244">
        <v>35.419674999999998</v>
      </c>
      <c r="AA244">
        <v>26.594674999999999</v>
      </c>
      <c r="AB244" s="74" t="s">
        <v>1156</v>
      </c>
      <c r="AC244" s="74" t="s">
        <v>1157</v>
      </c>
    </row>
    <row r="245" spans="1:29" x14ac:dyDescent="0.25">
      <c r="A245" t="s">
        <v>1153</v>
      </c>
      <c r="B245" t="s">
        <v>746</v>
      </c>
      <c r="C245" t="s">
        <v>716</v>
      </c>
      <c r="D245" t="s">
        <v>717</v>
      </c>
      <c r="E245" t="s">
        <v>716</v>
      </c>
      <c r="F245" t="s">
        <v>718</v>
      </c>
      <c r="G245" t="s">
        <v>1143</v>
      </c>
      <c r="H245" t="s">
        <v>828</v>
      </c>
      <c r="I245" t="s">
        <v>829</v>
      </c>
      <c r="J245" s="74" t="s">
        <v>1144</v>
      </c>
      <c r="K245" t="s">
        <v>1145</v>
      </c>
      <c r="L245" t="s">
        <v>1146</v>
      </c>
      <c r="M245" s="74" t="s">
        <v>1144</v>
      </c>
      <c r="N245" t="s">
        <v>1145</v>
      </c>
      <c r="O245" t="s">
        <v>1146</v>
      </c>
      <c r="P245" s="74" t="s">
        <v>833</v>
      </c>
      <c r="Q245" t="s">
        <v>834</v>
      </c>
      <c r="R245" t="s">
        <v>835</v>
      </c>
      <c r="S245">
        <v>365</v>
      </c>
      <c r="T245" t="s">
        <v>1154</v>
      </c>
      <c r="U245" s="74" t="s">
        <v>1155</v>
      </c>
      <c r="V245" t="s">
        <v>846</v>
      </c>
      <c r="W245" t="s">
        <v>847</v>
      </c>
      <c r="X245">
        <v>40</v>
      </c>
      <c r="Y245">
        <v>3.57</v>
      </c>
      <c r="Z245">
        <v>3.4950299999999999</v>
      </c>
      <c r="AA245">
        <v>3.4950299999999999</v>
      </c>
      <c r="AB245" s="74" t="s">
        <v>1156</v>
      </c>
      <c r="AC245" s="74" t="s">
        <v>1157</v>
      </c>
    </row>
    <row r="246" spans="1:29" x14ac:dyDescent="0.25">
      <c r="A246" t="s">
        <v>1153</v>
      </c>
      <c r="B246" t="s">
        <v>746</v>
      </c>
      <c r="C246" t="s">
        <v>716</v>
      </c>
      <c r="D246" t="s">
        <v>717</v>
      </c>
      <c r="E246" t="s">
        <v>716</v>
      </c>
      <c r="F246" t="s">
        <v>718</v>
      </c>
      <c r="G246" t="s">
        <v>1143</v>
      </c>
      <c r="H246" t="s">
        <v>828</v>
      </c>
      <c r="I246" t="s">
        <v>829</v>
      </c>
      <c r="J246" s="74" t="s">
        <v>1144</v>
      </c>
      <c r="K246" t="s">
        <v>1145</v>
      </c>
      <c r="L246" t="s">
        <v>1146</v>
      </c>
      <c r="M246" s="74" t="s">
        <v>1144</v>
      </c>
      <c r="N246" t="s">
        <v>1145</v>
      </c>
      <c r="O246" t="s">
        <v>1146</v>
      </c>
      <c r="P246" s="74" t="s">
        <v>833</v>
      </c>
      <c r="Q246" t="s">
        <v>834</v>
      </c>
      <c r="R246" t="s">
        <v>835</v>
      </c>
      <c r="S246">
        <v>365</v>
      </c>
      <c r="T246" t="s">
        <v>1154</v>
      </c>
      <c r="U246" s="74" t="s">
        <v>1155</v>
      </c>
      <c r="V246" t="s">
        <v>926</v>
      </c>
      <c r="W246" t="s">
        <v>70</v>
      </c>
      <c r="X246">
        <v>40</v>
      </c>
      <c r="Y246">
        <v>111.1</v>
      </c>
      <c r="Z246">
        <v>109.53050450000001</v>
      </c>
      <c r="AA246">
        <v>62.390504499999999</v>
      </c>
      <c r="AB246" s="74" t="s">
        <v>1156</v>
      </c>
      <c r="AC246" s="74" t="s">
        <v>1157</v>
      </c>
    </row>
    <row r="247" spans="1:29" x14ac:dyDescent="0.25">
      <c r="A247" t="s">
        <v>1162</v>
      </c>
      <c r="B247" t="s">
        <v>746</v>
      </c>
      <c r="C247" t="s">
        <v>716</v>
      </c>
      <c r="D247" t="s">
        <v>717</v>
      </c>
      <c r="E247" t="s">
        <v>716</v>
      </c>
      <c r="F247" t="s">
        <v>718</v>
      </c>
      <c r="G247" t="s">
        <v>920</v>
      </c>
      <c r="H247" t="s">
        <v>828</v>
      </c>
      <c r="I247" t="s">
        <v>829</v>
      </c>
      <c r="J247" s="74" t="s">
        <v>921</v>
      </c>
      <c r="K247" t="s">
        <v>922</v>
      </c>
      <c r="L247" t="s">
        <v>923</v>
      </c>
      <c r="M247" s="74" t="s">
        <v>921</v>
      </c>
      <c r="N247" t="s">
        <v>922</v>
      </c>
      <c r="O247" t="s">
        <v>923</v>
      </c>
      <c r="P247" s="74" t="s">
        <v>781</v>
      </c>
      <c r="Q247" t="s">
        <v>782</v>
      </c>
      <c r="R247" t="s">
        <v>783</v>
      </c>
      <c r="S247">
        <v>365</v>
      </c>
      <c r="T247" t="s">
        <v>1163</v>
      </c>
      <c r="U247" s="74" t="s">
        <v>1164</v>
      </c>
      <c r="V247" t="s">
        <v>929</v>
      </c>
      <c r="W247" t="s">
        <v>930</v>
      </c>
      <c r="X247">
        <v>80</v>
      </c>
      <c r="Y247">
        <v>45.18</v>
      </c>
      <c r="Z247">
        <v>45</v>
      </c>
      <c r="AA247">
        <v>22.5</v>
      </c>
      <c r="AB247" s="74" t="s">
        <v>1165</v>
      </c>
      <c r="AC247" s="74" t="s">
        <v>1166</v>
      </c>
    </row>
    <row r="248" spans="1:29" x14ac:dyDescent="0.25">
      <c r="A248" t="s">
        <v>1162</v>
      </c>
      <c r="B248" t="s">
        <v>746</v>
      </c>
      <c r="C248" t="s">
        <v>716</v>
      </c>
      <c r="D248" t="s">
        <v>717</v>
      </c>
      <c r="E248" t="s">
        <v>716</v>
      </c>
      <c r="F248" t="s">
        <v>718</v>
      </c>
      <c r="G248" t="s">
        <v>920</v>
      </c>
      <c r="H248" t="s">
        <v>828</v>
      </c>
      <c r="I248" t="s">
        <v>829</v>
      </c>
      <c r="J248" s="74" t="s">
        <v>921</v>
      </c>
      <c r="K248" t="s">
        <v>922</v>
      </c>
      <c r="L248" t="s">
        <v>923</v>
      </c>
      <c r="M248" s="74" t="s">
        <v>921</v>
      </c>
      <c r="N248" t="s">
        <v>922</v>
      </c>
      <c r="O248" t="s">
        <v>923</v>
      </c>
      <c r="P248" s="74" t="s">
        <v>781</v>
      </c>
      <c r="Q248" t="s">
        <v>782</v>
      </c>
      <c r="R248" t="s">
        <v>783</v>
      </c>
      <c r="S248">
        <v>365</v>
      </c>
      <c r="T248" t="s">
        <v>1163</v>
      </c>
      <c r="U248" s="74" t="s">
        <v>1164</v>
      </c>
      <c r="V248" t="s">
        <v>846</v>
      </c>
      <c r="W248" t="s">
        <v>847</v>
      </c>
      <c r="X248">
        <v>80</v>
      </c>
      <c r="Y248">
        <v>166.1</v>
      </c>
      <c r="Z248">
        <v>166.02</v>
      </c>
      <c r="AA248">
        <v>83.01</v>
      </c>
      <c r="AB248" s="74" t="s">
        <v>1165</v>
      </c>
      <c r="AC248" s="74" t="s">
        <v>1166</v>
      </c>
    </row>
    <row r="249" spans="1:29" x14ac:dyDescent="0.25">
      <c r="A249" t="s">
        <v>1162</v>
      </c>
      <c r="B249" t="s">
        <v>746</v>
      </c>
      <c r="C249" t="s">
        <v>716</v>
      </c>
      <c r="D249" t="s">
        <v>717</v>
      </c>
      <c r="E249" t="s">
        <v>716</v>
      </c>
      <c r="F249" t="s">
        <v>718</v>
      </c>
      <c r="G249" t="s">
        <v>920</v>
      </c>
      <c r="H249" t="s">
        <v>828</v>
      </c>
      <c r="I249" t="s">
        <v>829</v>
      </c>
      <c r="J249" s="74" t="s">
        <v>921</v>
      </c>
      <c r="K249" t="s">
        <v>922</v>
      </c>
      <c r="L249" t="s">
        <v>923</v>
      </c>
      <c r="M249" s="74" t="s">
        <v>921</v>
      </c>
      <c r="N249" t="s">
        <v>922</v>
      </c>
      <c r="O249" t="s">
        <v>923</v>
      </c>
      <c r="P249" s="74" t="s">
        <v>781</v>
      </c>
      <c r="Q249" t="s">
        <v>782</v>
      </c>
      <c r="R249" t="s">
        <v>783</v>
      </c>
      <c r="S249">
        <v>365</v>
      </c>
      <c r="T249" t="s">
        <v>1163</v>
      </c>
      <c r="U249" s="74" t="s">
        <v>1164</v>
      </c>
      <c r="V249" t="s">
        <v>926</v>
      </c>
      <c r="W249" t="s">
        <v>70</v>
      </c>
      <c r="X249">
        <v>80</v>
      </c>
      <c r="Y249">
        <v>1083.55</v>
      </c>
      <c r="Z249">
        <v>1063.97</v>
      </c>
      <c r="AA249">
        <v>531.98500000000001</v>
      </c>
      <c r="AB249" s="74" t="s">
        <v>1165</v>
      </c>
      <c r="AC249" s="74" t="s">
        <v>1166</v>
      </c>
    </row>
    <row r="250" spans="1:29" x14ac:dyDescent="0.25">
      <c r="A250" t="s">
        <v>1162</v>
      </c>
      <c r="B250" t="s">
        <v>746</v>
      </c>
      <c r="C250" t="s">
        <v>716</v>
      </c>
      <c r="D250" t="s">
        <v>717</v>
      </c>
      <c r="E250" t="s">
        <v>716</v>
      </c>
      <c r="F250" t="s">
        <v>718</v>
      </c>
      <c r="G250" t="s">
        <v>920</v>
      </c>
      <c r="H250" t="s">
        <v>828</v>
      </c>
      <c r="I250" t="s">
        <v>829</v>
      </c>
      <c r="J250" s="74" t="s">
        <v>921</v>
      </c>
      <c r="K250" t="s">
        <v>922</v>
      </c>
      <c r="L250" t="s">
        <v>923</v>
      </c>
      <c r="M250" s="74" t="s">
        <v>921</v>
      </c>
      <c r="N250" t="s">
        <v>922</v>
      </c>
      <c r="O250" t="s">
        <v>923</v>
      </c>
      <c r="P250" s="74" t="s">
        <v>781</v>
      </c>
      <c r="Q250" t="s">
        <v>782</v>
      </c>
      <c r="R250" t="s">
        <v>783</v>
      </c>
      <c r="S250">
        <v>365</v>
      </c>
      <c r="T250" t="s">
        <v>1163</v>
      </c>
      <c r="U250" s="74" t="s">
        <v>1164</v>
      </c>
      <c r="V250" t="s">
        <v>859</v>
      </c>
      <c r="W250" t="s">
        <v>860</v>
      </c>
      <c r="X250">
        <v>80</v>
      </c>
      <c r="Y250">
        <v>73.430000000000007</v>
      </c>
      <c r="Z250">
        <v>73</v>
      </c>
      <c r="AA250">
        <v>36.5</v>
      </c>
      <c r="AB250" s="74" t="s">
        <v>1165</v>
      </c>
      <c r="AC250" s="74" t="s">
        <v>1166</v>
      </c>
    </row>
    <row r="251" spans="1:29" x14ac:dyDescent="0.25">
      <c r="A251" t="s">
        <v>1167</v>
      </c>
      <c r="B251" t="s">
        <v>746</v>
      </c>
      <c r="C251" t="s">
        <v>716</v>
      </c>
      <c r="D251" t="s">
        <v>717</v>
      </c>
      <c r="E251" t="s">
        <v>716</v>
      </c>
      <c r="F251" t="s">
        <v>718</v>
      </c>
      <c r="G251" t="s">
        <v>920</v>
      </c>
      <c r="H251" t="s">
        <v>906</v>
      </c>
      <c r="I251" t="s">
        <v>907</v>
      </c>
      <c r="J251" s="74" t="s">
        <v>921</v>
      </c>
      <c r="K251" t="s">
        <v>922</v>
      </c>
      <c r="L251" t="s">
        <v>923</v>
      </c>
      <c r="M251" s="74" t="s">
        <v>921</v>
      </c>
      <c r="N251" t="s">
        <v>922</v>
      </c>
      <c r="O251" t="s">
        <v>923</v>
      </c>
      <c r="P251" s="74" t="s">
        <v>781</v>
      </c>
      <c r="Q251" t="s">
        <v>782</v>
      </c>
      <c r="R251" t="s">
        <v>783</v>
      </c>
      <c r="S251">
        <v>197</v>
      </c>
      <c r="T251" t="s">
        <v>1168</v>
      </c>
      <c r="U251" s="74" t="s">
        <v>1169</v>
      </c>
      <c r="V251" t="s">
        <v>899</v>
      </c>
      <c r="W251" t="s">
        <v>900</v>
      </c>
      <c r="X251">
        <v>90</v>
      </c>
      <c r="Y251">
        <v>79.34</v>
      </c>
      <c r="Z251">
        <v>78.8</v>
      </c>
      <c r="AA251">
        <v>39.4</v>
      </c>
      <c r="AB251" s="74" t="s">
        <v>1170</v>
      </c>
      <c r="AC251" s="74" t="s">
        <v>1171</v>
      </c>
    </row>
    <row r="252" spans="1:29" x14ac:dyDescent="0.25">
      <c r="A252" t="s">
        <v>1167</v>
      </c>
      <c r="B252" t="s">
        <v>746</v>
      </c>
      <c r="C252" t="s">
        <v>716</v>
      </c>
      <c r="D252" t="s">
        <v>717</v>
      </c>
      <c r="E252" t="s">
        <v>716</v>
      </c>
      <c r="F252" t="s">
        <v>718</v>
      </c>
      <c r="G252" t="s">
        <v>920</v>
      </c>
      <c r="H252" t="s">
        <v>906</v>
      </c>
      <c r="I252" t="s">
        <v>907</v>
      </c>
      <c r="J252" s="74" t="s">
        <v>921</v>
      </c>
      <c r="K252" t="s">
        <v>922</v>
      </c>
      <c r="L252" t="s">
        <v>923</v>
      </c>
      <c r="M252" s="74" t="s">
        <v>921</v>
      </c>
      <c r="N252" t="s">
        <v>922</v>
      </c>
      <c r="O252" t="s">
        <v>923</v>
      </c>
      <c r="P252" s="74" t="s">
        <v>781</v>
      </c>
      <c r="Q252" t="s">
        <v>782</v>
      </c>
      <c r="R252" t="s">
        <v>783</v>
      </c>
      <c r="S252">
        <v>365</v>
      </c>
      <c r="T252" t="s">
        <v>1172</v>
      </c>
      <c r="U252" s="74" t="s">
        <v>1173</v>
      </c>
      <c r="V252" t="s">
        <v>741</v>
      </c>
      <c r="W252" t="s">
        <v>742</v>
      </c>
      <c r="X252">
        <v>90</v>
      </c>
      <c r="Y252">
        <v>23.77</v>
      </c>
      <c r="Z252">
        <v>23.745000000000001</v>
      </c>
      <c r="AA252">
        <v>11.8725</v>
      </c>
      <c r="AB252" s="74" t="s">
        <v>1170</v>
      </c>
      <c r="AC252" s="74" t="s">
        <v>1171</v>
      </c>
    </row>
    <row r="253" spans="1:29" x14ac:dyDescent="0.25">
      <c r="A253" t="s">
        <v>1167</v>
      </c>
      <c r="B253" t="s">
        <v>746</v>
      </c>
      <c r="C253" t="s">
        <v>716</v>
      </c>
      <c r="D253" t="s">
        <v>717</v>
      </c>
      <c r="E253" t="s">
        <v>716</v>
      </c>
      <c r="F253" t="s">
        <v>718</v>
      </c>
      <c r="G253" t="s">
        <v>920</v>
      </c>
      <c r="H253" t="s">
        <v>906</v>
      </c>
      <c r="I253" t="s">
        <v>907</v>
      </c>
      <c r="J253" s="74" t="s">
        <v>921</v>
      </c>
      <c r="K253" t="s">
        <v>922</v>
      </c>
      <c r="L253" t="s">
        <v>923</v>
      </c>
      <c r="M253" s="74" t="s">
        <v>921</v>
      </c>
      <c r="N253" t="s">
        <v>922</v>
      </c>
      <c r="O253" t="s">
        <v>923</v>
      </c>
      <c r="P253" s="74" t="s">
        <v>781</v>
      </c>
      <c r="Q253" t="s">
        <v>782</v>
      </c>
      <c r="R253" t="s">
        <v>783</v>
      </c>
      <c r="S253">
        <v>240</v>
      </c>
      <c r="T253" t="s">
        <v>1174</v>
      </c>
      <c r="U253" s="74" t="s">
        <v>1175</v>
      </c>
      <c r="V253" t="s">
        <v>893</v>
      </c>
      <c r="W253" t="s">
        <v>894</v>
      </c>
      <c r="X253">
        <v>90</v>
      </c>
      <c r="Y253">
        <v>86.08</v>
      </c>
      <c r="Z253">
        <v>84.68</v>
      </c>
      <c r="AA253">
        <v>42.34</v>
      </c>
      <c r="AB253" s="74" t="s">
        <v>1170</v>
      </c>
      <c r="AC253" s="74" t="s">
        <v>1171</v>
      </c>
    </row>
    <row r="254" spans="1:29" x14ac:dyDescent="0.25">
      <c r="A254" t="s">
        <v>1167</v>
      </c>
      <c r="B254" t="s">
        <v>746</v>
      </c>
      <c r="C254" t="s">
        <v>716</v>
      </c>
      <c r="D254" t="s">
        <v>717</v>
      </c>
      <c r="E254" t="s">
        <v>716</v>
      </c>
      <c r="F254" t="s">
        <v>718</v>
      </c>
      <c r="G254" t="s">
        <v>920</v>
      </c>
      <c r="H254" t="s">
        <v>906</v>
      </c>
      <c r="I254" t="s">
        <v>907</v>
      </c>
      <c r="J254" s="74" t="s">
        <v>921</v>
      </c>
      <c r="K254" t="s">
        <v>922</v>
      </c>
      <c r="L254" t="s">
        <v>923</v>
      </c>
      <c r="M254" s="74" t="s">
        <v>921</v>
      </c>
      <c r="N254" t="s">
        <v>922</v>
      </c>
      <c r="O254" t="s">
        <v>923</v>
      </c>
      <c r="P254" s="74" t="s">
        <v>781</v>
      </c>
      <c r="Q254" t="s">
        <v>782</v>
      </c>
      <c r="R254" t="s">
        <v>783</v>
      </c>
      <c r="S254">
        <v>197</v>
      </c>
      <c r="T254" t="s">
        <v>1168</v>
      </c>
      <c r="U254" s="74" t="s">
        <v>1169</v>
      </c>
      <c r="V254" t="s">
        <v>756</v>
      </c>
      <c r="W254" t="s">
        <v>757</v>
      </c>
      <c r="X254">
        <v>90</v>
      </c>
      <c r="Y254">
        <v>38.799999999999997</v>
      </c>
      <c r="Z254">
        <v>38.619999999999997</v>
      </c>
      <c r="AA254">
        <v>19.309999999999999</v>
      </c>
      <c r="AB254" s="74" t="s">
        <v>1170</v>
      </c>
      <c r="AC254" s="74" t="s">
        <v>1171</v>
      </c>
    </row>
    <row r="255" spans="1:29" x14ac:dyDescent="0.25">
      <c r="A255" t="s">
        <v>1167</v>
      </c>
      <c r="B255" t="s">
        <v>746</v>
      </c>
      <c r="C255" t="s">
        <v>716</v>
      </c>
      <c r="D255" t="s">
        <v>717</v>
      </c>
      <c r="E255" t="s">
        <v>716</v>
      </c>
      <c r="F255" t="s">
        <v>718</v>
      </c>
      <c r="G255" t="s">
        <v>920</v>
      </c>
      <c r="H255" t="s">
        <v>906</v>
      </c>
      <c r="I255" t="s">
        <v>907</v>
      </c>
      <c r="J255" s="74" t="s">
        <v>921</v>
      </c>
      <c r="K255" t="s">
        <v>922</v>
      </c>
      <c r="L255" t="s">
        <v>923</v>
      </c>
      <c r="M255" s="74" t="s">
        <v>921</v>
      </c>
      <c r="N255" t="s">
        <v>922</v>
      </c>
      <c r="O255" t="s">
        <v>923</v>
      </c>
      <c r="P255" s="74" t="s">
        <v>781</v>
      </c>
      <c r="Q255" t="s">
        <v>782</v>
      </c>
      <c r="R255" t="s">
        <v>783</v>
      </c>
      <c r="S255">
        <v>197</v>
      </c>
      <c r="T255" t="s">
        <v>1168</v>
      </c>
      <c r="U255" s="74" t="s">
        <v>1169</v>
      </c>
      <c r="V255" t="s">
        <v>741</v>
      </c>
      <c r="W255" t="s">
        <v>742</v>
      </c>
      <c r="X255">
        <v>90</v>
      </c>
      <c r="Y255">
        <v>23.77</v>
      </c>
      <c r="Z255">
        <v>23</v>
      </c>
      <c r="AA255">
        <v>11.5</v>
      </c>
      <c r="AB255" s="74" t="s">
        <v>1170</v>
      </c>
      <c r="AC255" s="74" t="s">
        <v>1171</v>
      </c>
    </row>
    <row r="256" spans="1:29" x14ac:dyDescent="0.25">
      <c r="A256" t="s">
        <v>1167</v>
      </c>
      <c r="B256" t="s">
        <v>746</v>
      </c>
      <c r="C256" t="s">
        <v>716</v>
      </c>
      <c r="D256" t="s">
        <v>717</v>
      </c>
      <c r="E256" t="s">
        <v>716</v>
      </c>
      <c r="F256" t="s">
        <v>718</v>
      </c>
      <c r="G256" t="s">
        <v>920</v>
      </c>
      <c r="H256" t="s">
        <v>906</v>
      </c>
      <c r="I256" t="s">
        <v>907</v>
      </c>
      <c r="J256" s="74" t="s">
        <v>921</v>
      </c>
      <c r="K256" t="s">
        <v>922</v>
      </c>
      <c r="L256" t="s">
        <v>923</v>
      </c>
      <c r="M256" s="74" t="s">
        <v>921</v>
      </c>
      <c r="N256" t="s">
        <v>922</v>
      </c>
      <c r="O256" t="s">
        <v>923</v>
      </c>
      <c r="P256" s="74" t="s">
        <v>781</v>
      </c>
      <c r="Q256" t="s">
        <v>782</v>
      </c>
      <c r="R256" t="s">
        <v>783</v>
      </c>
      <c r="S256">
        <v>197</v>
      </c>
      <c r="T256" t="s">
        <v>1168</v>
      </c>
      <c r="U256" s="74" t="s">
        <v>1169</v>
      </c>
      <c r="V256" t="s">
        <v>897</v>
      </c>
      <c r="W256" t="s">
        <v>898</v>
      </c>
      <c r="X256">
        <v>90</v>
      </c>
      <c r="Y256">
        <v>24.25</v>
      </c>
      <c r="Z256">
        <v>24.16</v>
      </c>
      <c r="AA256">
        <v>12.08</v>
      </c>
      <c r="AB256" s="74" t="s">
        <v>1170</v>
      </c>
      <c r="AC256" s="74" t="s">
        <v>1171</v>
      </c>
    </row>
    <row r="257" spans="1:29" x14ac:dyDescent="0.25">
      <c r="A257" t="s">
        <v>1167</v>
      </c>
      <c r="B257" t="s">
        <v>746</v>
      </c>
      <c r="C257" t="s">
        <v>716</v>
      </c>
      <c r="D257" t="s">
        <v>717</v>
      </c>
      <c r="E257" t="s">
        <v>716</v>
      </c>
      <c r="F257" t="s">
        <v>718</v>
      </c>
      <c r="G257" t="s">
        <v>920</v>
      </c>
      <c r="H257" t="s">
        <v>906</v>
      </c>
      <c r="I257" t="s">
        <v>907</v>
      </c>
      <c r="J257" s="74" t="s">
        <v>921</v>
      </c>
      <c r="K257" t="s">
        <v>922</v>
      </c>
      <c r="L257" t="s">
        <v>923</v>
      </c>
      <c r="M257" s="74" t="s">
        <v>921</v>
      </c>
      <c r="N257" t="s">
        <v>922</v>
      </c>
      <c r="O257" t="s">
        <v>923</v>
      </c>
      <c r="P257" s="74" t="s">
        <v>781</v>
      </c>
      <c r="Q257" t="s">
        <v>782</v>
      </c>
      <c r="R257" t="s">
        <v>783</v>
      </c>
      <c r="S257">
        <v>197</v>
      </c>
      <c r="T257" t="s">
        <v>1168</v>
      </c>
      <c r="U257" s="74" t="s">
        <v>1169</v>
      </c>
      <c r="V257" t="s">
        <v>733</v>
      </c>
      <c r="W257" t="s">
        <v>734</v>
      </c>
      <c r="X257">
        <v>90</v>
      </c>
      <c r="Y257">
        <v>223.51</v>
      </c>
      <c r="Z257">
        <v>223.48</v>
      </c>
      <c r="AA257">
        <v>111.74</v>
      </c>
      <c r="AB257" s="74" t="s">
        <v>1170</v>
      </c>
      <c r="AC257" s="74" t="s">
        <v>1171</v>
      </c>
    </row>
    <row r="258" spans="1:29" x14ac:dyDescent="0.25">
      <c r="A258" t="s">
        <v>1167</v>
      </c>
      <c r="B258" t="s">
        <v>746</v>
      </c>
      <c r="C258" t="s">
        <v>716</v>
      </c>
      <c r="D258" t="s">
        <v>717</v>
      </c>
      <c r="E258" t="s">
        <v>716</v>
      </c>
      <c r="F258" t="s">
        <v>718</v>
      </c>
      <c r="G258" t="s">
        <v>920</v>
      </c>
      <c r="H258" t="s">
        <v>906</v>
      </c>
      <c r="I258" t="s">
        <v>907</v>
      </c>
      <c r="J258" s="74" t="s">
        <v>921</v>
      </c>
      <c r="K258" t="s">
        <v>922</v>
      </c>
      <c r="L258" t="s">
        <v>923</v>
      </c>
      <c r="M258" s="74" t="s">
        <v>921</v>
      </c>
      <c r="N258" t="s">
        <v>922</v>
      </c>
      <c r="O258" t="s">
        <v>923</v>
      </c>
      <c r="P258" s="74" t="s">
        <v>781</v>
      </c>
      <c r="Q258" t="s">
        <v>782</v>
      </c>
      <c r="R258" t="s">
        <v>783</v>
      </c>
      <c r="S258">
        <v>365</v>
      </c>
      <c r="T258" t="s">
        <v>1172</v>
      </c>
      <c r="U258" s="74" t="s">
        <v>1173</v>
      </c>
      <c r="V258" t="s">
        <v>733</v>
      </c>
      <c r="W258" t="s">
        <v>734</v>
      </c>
      <c r="X258">
        <v>90</v>
      </c>
      <c r="Y258">
        <v>223.51</v>
      </c>
      <c r="Z258">
        <v>223.46</v>
      </c>
      <c r="AA258">
        <v>111.73</v>
      </c>
      <c r="AB258" s="74" t="s">
        <v>1170</v>
      </c>
      <c r="AC258" s="74" t="s">
        <v>1171</v>
      </c>
    </row>
    <row r="259" spans="1:29" x14ac:dyDescent="0.25">
      <c r="A259" t="s">
        <v>1167</v>
      </c>
      <c r="B259" t="s">
        <v>746</v>
      </c>
      <c r="C259" t="s">
        <v>716</v>
      </c>
      <c r="D259" t="s">
        <v>717</v>
      </c>
      <c r="E259" t="s">
        <v>716</v>
      </c>
      <c r="F259" t="s">
        <v>718</v>
      </c>
      <c r="G259" t="s">
        <v>920</v>
      </c>
      <c r="H259" t="s">
        <v>906</v>
      </c>
      <c r="I259" t="s">
        <v>907</v>
      </c>
      <c r="J259" s="74" t="s">
        <v>921</v>
      </c>
      <c r="K259" t="s">
        <v>922</v>
      </c>
      <c r="L259" t="s">
        <v>923</v>
      </c>
      <c r="M259" s="74" t="s">
        <v>921</v>
      </c>
      <c r="N259" t="s">
        <v>922</v>
      </c>
      <c r="O259" t="s">
        <v>923</v>
      </c>
      <c r="P259" s="74" t="s">
        <v>781</v>
      </c>
      <c r="Q259" t="s">
        <v>782</v>
      </c>
      <c r="R259" t="s">
        <v>783</v>
      </c>
      <c r="S259">
        <v>365</v>
      </c>
      <c r="T259" t="s">
        <v>1172</v>
      </c>
      <c r="U259" s="74" t="s">
        <v>1173</v>
      </c>
      <c r="V259" t="s">
        <v>897</v>
      </c>
      <c r="W259" t="s">
        <v>898</v>
      </c>
      <c r="X259">
        <v>90</v>
      </c>
      <c r="Y259">
        <v>24.25</v>
      </c>
      <c r="Z259">
        <v>24</v>
      </c>
      <c r="AA259">
        <v>12</v>
      </c>
      <c r="AB259" s="74" t="s">
        <v>1170</v>
      </c>
      <c r="AC259" s="74" t="s">
        <v>1171</v>
      </c>
    </row>
    <row r="260" spans="1:29" x14ac:dyDescent="0.25">
      <c r="A260" t="s">
        <v>1167</v>
      </c>
      <c r="B260" t="s">
        <v>746</v>
      </c>
      <c r="C260" t="s">
        <v>716</v>
      </c>
      <c r="D260" t="s">
        <v>717</v>
      </c>
      <c r="E260" t="s">
        <v>716</v>
      </c>
      <c r="F260" t="s">
        <v>718</v>
      </c>
      <c r="G260" t="s">
        <v>920</v>
      </c>
      <c r="H260" t="s">
        <v>906</v>
      </c>
      <c r="I260" t="s">
        <v>907</v>
      </c>
      <c r="J260" s="74" t="s">
        <v>921</v>
      </c>
      <c r="K260" t="s">
        <v>922</v>
      </c>
      <c r="L260" t="s">
        <v>923</v>
      </c>
      <c r="M260" s="74" t="s">
        <v>921</v>
      </c>
      <c r="N260" t="s">
        <v>922</v>
      </c>
      <c r="O260" t="s">
        <v>923</v>
      </c>
      <c r="P260" s="74" t="s">
        <v>781</v>
      </c>
      <c r="Q260" t="s">
        <v>782</v>
      </c>
      <c r="R260" t="s">
        <v>783</v>
      </c>
      <c r="S260">
        <v>365</v>
      </c>
      <c r="T260" t="s">
        <v>1172</v>
      </c>
      <c r="U260" s="74" t="s">
        <v>1173</v>
      </c>
      <c r="V260" t="s">
        <v>756</v>
      </c>
      <c r="W260" t="s">
        <v>757</v>
      </c>
      <c r="X260">
        <v>90</v>
      </c>
      <c r="Y260">
        <v>38.799999999999997</v>
      </c>
      <c r="Z260">
        <v>38.75</v>
      </c>
      <c r="AA260">
        <v>19.375</v>
      </c>
      <c r="AB260" s="74" t="s">
        <v>1170</v>
      </c>
      <c r="AC260" s="74" t="s">
        <v>1171</v>
      </c>
    </row>
    <row r="261" spans="1:29" x14ac:dyDescent="0.25">
      <c r="A261" t="s">
        <v>1167</v>
      </c>
      <c r="B261" t="s">
        <v>746</v>
      </c>
      <c r="C261" t="s">
        <v>716</v>
      </c>
      <c r="D261" t="s">
        <v>717</v>
      </c>
      <c r="E261" t="s">
        <v>716</v>
      </c>
      <c r="F261" t="s">
        <v>718</v>
      </c>
      <c r="G261" t="s">
        <v>920</v>
      </c>
      <c r="H261" t="s">
        <v>906</v>
      </c>
      <c r="I261" t="s">
        <v>907</v>
      </c>
      <c r="J261" s="74" t="s">
        <v>921</v>
      </c>
      <c r="K261" t="s">
        <v>922</v>
      </c>
      <c r="L261" t="s">
        <v>923</v>
      </c>
      <c r="M261" s="74" t="s">
        <v>921</v>
      </c>
      <c r="N261" t="s">
        <v>922</v>
      </c>
      <c r="O261" t="s">
        <v>923</v>
      </c>
      <c r="P261" s="74" t="s">
        <v>781</v>
      </c>
      <c r="Q261" t="s">
        <v>782</v>
      </c>
      <c r="R261" t="s">
        <v>783</v>
      </c>
      <c r="S261">
        <v>365</v>
      </c>
      <c r="T261" t="s">
        <v>1172</v>
      </c>
      <c r="U261" s="74" t="s">
        <v>1173</v>
      </c>
      <c r="V261" t="s">
        <v>893</v>
      </c>
      <c r="W261" t="s">
        <v>894</v>
      </c>
      <c r="X261">
        <v>90</v>
      </c>
      <c r="Y261">
        <v>86.08</v>
      </c>
      <c r="Z261">
        <v>86</v>
      </c>
      <c r="AA261">
        <v>43</v>
      </c>
      <c r="AB261" s="74" t="s">
        <v>1170</v>
      </c>
      <c r="AC261" s="74" t="s">
        <v>1171</v>
      </c>
    </row>
    <row r="262" spans="1:29" x14ac:dyDescent="0.25">
      <c r="A262" t="s">
        <v>1167</v>
      </c>
      <c r="B262" t="s">
        <v>746</v>
      </c>
      <c r="C262" t="s">
        <v>716</v>
      </c>
      <c r="D262" t="s">
        <v>717</v>
      </c>
      <c r="E262" t="s">
        <v>716</v>
      </c>
      <c r="F262" t="s">
        <v>718</v>
      </c>
      <c r="G262" t="s">
        <v>920</v>
      </c>
      <c r="H262" t="s">
        <v>906</v>
      </c>
      <c r="I262" t="s">
        <v>907</v>
      </c>
      <c r="J262" s="74" t="s">
        <v>921</v>
      </c>
      <c r="K262" t="s">
        <v>922</v>
      </c>
      <c r="L262" t="s">
        <v>923</v>
      </c>
      <c r="M262" s="74" t="s">
        <v>921</v>
      </c>
      <c r="N262" t="s">
        <v>922</v>
      </c>
      <c r="O262" t="s">
        <v>923</v>
      </c>
      <c r="P262" s="74" t="s">
        <v>781</v>
      </c>
      <c r="Q262" t="s">
        <v>782</v>
      </c>
      <c r="R262" t="s">
        <v>783</v>
      </c>
      <c r="S262">
        <v>197</v>
      </c>
      <c r="T262" t="s">
        <v>1168</v>
      </c>
      <c r="U262" s="74" t="s">
        <v>1169</v>
      </c>
      <c r="V262" t="s">
        <v>739</v>
      </c>
      <c r="W262" t="s">
        <v>740</v>
      </c>
      <c r="X262">
        <v>90</v>
      </c>
      <c r="Y262">
        <v>74.33</v>
      </c>
      <c r="Z262">
        <v>74.2</v>
      </c>
      <c r="AA262">
        <v>37.1</v>
      </c>
      <c r="AB262" s="74" t="s">
        <v>1170</v>
      </c>
      <c r="AC262" s="74" t="s">
        <v>1171</v>
      </c>
    </row>
    <row r="263" spans="1:29" x14ac:dyDescent="0.25">
      <c r="A263" t="s">
        <v>1167</v>
      </c>
      <c r="B263" t="s">
        <v>746</v>
      </c>
      <c r="C263" t="s">
        <v>716</v>
      </c>
      <c r="D263" t="s">
        <v>717</v>
      </c>
      <c r="E263" t="s">
        <v>716</v>
      </c>
      <c r="F263" t="s">
        <v>718</v>
      </c>
      <c r="G263" t="s">
        <v>920</v>
      </c>
      <c r="H263" t="s">
        <v>906</v>
      </c>
      <c r="I263" t="s">
        <v>907</v>
      </c>
      <c r="J263" s="74" t="s">
        <v>921</v>
      </c>
      <c r="K263" t="s">
        <v>922</v>
      </c>
      <c r="L263" t="s">
        <v>923</v>
      </c>
      <c r="M263" s="74" t="s">
        <v>921</v>
      </c>
      <c r="N263" t="s">
        <v>922</v>
      </c>
      <c r="O263" t="s">
        <v>923</v>
      </c>
      <c r="P263" s="74" t="s">
        <v>781</v>
      </c>
      <c r="Q263" t="s">
        <v>782</v>
      </c>
      <c r="R263" t="s">
        <v>783</v>
      </c>
      <c r="S263">
        <v>197</v>
      </c>
      <c r="T263" t="s">
        <v>1168</v>
      </c>
      <c r="U263" s="74" t="s">
        <v>1169</v>
      </c>
      <c r="V263" t="s">
        <v>893</v>
      </c>
      <c r="W263" t="s">
        <v>894</v>
      </c>
      <c r="X263">
        <v>90</v>
      </c>
      <c r="Y263">
        <v>86.08</v>
      </c>
      <c r="Z263">
        <v>86</v>
      </c>
      <c r="AA263">
        <v>43</v>
      </c>
      <c r="AB263" s="74" t="s">
        <v>1170</v>
      </c>
      <c r="AC263" s="74" t="s">
        <v>1171</v>
      </c>
    </row>
    <row r="264" spans="1:29" x14ac:dyDescent="0.25">
      <c r="A264" t="s">
        <v>1167</v>
      </c>
      <c r="B264" t="s">
        <v>746</v>
      </c>
      <c r="C264" t="s">
        <v>716</v>
      </c>
      <c r="D264" t="s">
        <v>717</v>
      </c>
      <c r="E264" t="s">
        <v>716</v>
      </c>
      <c r="F264" t="s">
        <v>718</v>
      </c>
      <c r="G264" t="s">
        <v>920</v>
      </c>
      <c r="H264" t="s">
        <v>906</v>
      </c>
      <c r="I264" t="s">
        <v>907</v>
      </c>
      <c r="J264" s="74" t="s">
        <v>921</v>
      </c>
      <c r="K264" t="s">
        <v>922</v>
      </c>
      <c r="L264" t="s">
        <v>923</v>
      </c>
      <c r="M264" s="74" t="s">
        <v>921</v>
      </c>
      <c r="N264" t="s">
        <v>922</v>
      </c>
      <c r="O264" t="s">
        <v>923</v>
      </c>
      <c r="P264" s="74" t="s">
        <v>781</v>
      </c>
      <c r="Q264" t="s">
        <v>782</v>
      </c>
      <c r="R264" t="s">
        <v>783</v>
      </c>
      <c r="S264">
        <v>240</v>
      </c>
      <c r="T264" t="s">
        <v>1174</v>
      </c>
      <c r="U264" s="74" t="s">
        <v>1175</v>
      </c>
      <c r="V264" t="s">
        <v>733</v>
      </c>
      <c r="W264" t="s">
        <v>734</v>
      </c>
      <c r="X264">
        <v>90</v>
      </c>
      <c r="Y264">
        <v>223.51</v>
      </c>
      <c r="Z264">
        <v>223.4</v>
      </c>
      <c r="AA264">
        <v>111.7</v>
      </c>
      <c r="AB264" s="74" t="s">
        <v>1170</v>
      </c>
      <c r="AC264" s="74" t="s">
        <v>1171</v>
      </c>
    </row>
    <row r="265" spans="1:29" x14ac:dyDescent="0.25">
      <c r="A265" t="s">
        <v>1167</v>
      </c>
      <c r="B265" t="s">
        <v>746</v>
      </c>
      <c r="C265" t="s">
        <v>716</v>
      </c>
      <c r="D265" t="s">
        <v>717</v>
      </c>
      <c r="E265" t="s">
        <v>716</v>
      </c>
      <c r="F265" t="s">
        <v>718</v>
      </c>
      <c r="G265" t="s">
        <v>920</v>
      </c>
      <c r="H265" t="s">
        <v>906</v>
      </c>
      <c r="I265" t="s">
        <v>907</v>
      </c>
      <c r="J265" s="74" t="s">
        <v>921</v>
      </c>
      <c r="K265" t="s">
        <v>922</v>
      </c>
      <c r="L265" t="s">
        <v>923</v>
      </c>
      <c r="M265" s="74" t="s">
        <v>921</v>
      </c>
      <c r="N265" t="s">
        <v>922</v>
      </c>
      <c r="O265" t="s">
        <v>923</v>
      </c>
      <c r="P265" s="74" t="s">
        <v>781</v>
      </c>
      <c r="Q265" t="s">
        <v>782</v>
      </c>
      <c r="R265" t="s">
        <v>783</v>
      </c>
      <c r="S265">
        <v>240</v>
      </c>
      <c r="T265" t="s">
        <v>1174</v>
      </c>
      <c r="U265" s="74" t="s">
        <v>1175</v>
      </c>
      <c r="V265" t="s">
        <v>897</v>
      </c>
      <c r="W265" t="s">
        <v>898</v>
      </c>
      <c r="X265">
        <v>90</v>
      </c>
      <c r="Y265">
        <v>24.25</v>
      </c>
      <c r="Z265">
        <v>24</v>
      </c>
      <c r="AA265">
        <v>12</v>
      </c>
      <c r="AB265" s="74" t="s">
        <v>1170</v>
      </c>
      <c r="AC265" s="74" t="s">
        <v>1171</v>
      </c>
    </row>
    <row r="266" spans="1:29" x14ac:dyDescent="0.25">
      <c r="A266" t="s">
        <v>1167</v>
      </c>
      <c r="B266" t="s">
        <v>746</v>
      </c>
      <c r="C266" t="s">
        <v>716</v>
      </c>
      <c r="D266" t="s">
        <v>717</v>
      </c>
      <c r="E266" t="s">
        <v>716</v>
      </c>
      <c r="F266" t="s">
        <v>718</v>
      </c>
      <c r="G266" t="s">
        <v>920</v>
      </c>
      <c r="H266" t="s">
        <v>906</v>
      </c>
      <c r="I266" t="s">
        <v>907</v>
      </c>
      <c r="J266" s="74" t="s">
        <v>921</v>
      </c>
      <c r="K266" t="s">
        <v>922</v>
      </c>
      <c r="L266" t="s">
        <v>923</v>
      </c>
      <c r="M266" s="74" t="s">
        <v>921</v>
      </c>
      <c r="N266" t="s">
        <v>922</v>
      </c>
      <c r="O266" t="s">
        <v>923</v>
      </c>
      <c r="P266" s="74" t="s">
        <v>781</v>
      </c>
      <c r="Q266" t="s">
        <v>782</v>
      </c>
      <c r="R266" t="s">
        <v>783</v>
      </c>
      <c r="S266">
        <v>240</v>
      </c>
      <c r="T266" t="s">
        <v>1174</v>
      </c>
      <c r="U266" s="74" t="s">
        <v>1175</v>
      </c>
      <c r="V266" t="s">
        <v>741</v>
      </c>
      <c r="W266" t="s">
        <v>742</v>
      </c>
      <c r="X266">
        <v>90</v>
      </c>
      <c r="Y266">
        <v>23.77</v>
      </c>
      <c r="Z266">
        <v>23.76</v>
      </c>
      <c r="AA266">
        <v>11.88</v>
      </c>
      <c r="AB266" s="74" t="s">
        <v>1170</v>
      </c>
      <c r="AC266" s="74" t="s">
        <v>1171</v>
      </c>
    </row>
    <row r="267" spans="1:29" x14ac:dyDescent="0.25">
      <c r="A267" t="s">
        <v>1167</v>
      </c>
      <c r="B267" t="s">
        <v>746</v>
      </c>
      <c r="C267" t="s">
        <v>716</v>
      </c>
      <c r="D267" t="s">
        <v>717</v>
      </c>
      <c r="E267" t="s">
        <v>716</v>
      </c>
      <c r="F267" t="s">
        <v>718</v>
      </c>
      <c r="G267" t="s">
        <v>920</v>
      </c>
      <c r="H267" t="s">
        <v>906</v>
      </c>
      <c r="I267" t="s">
        <v>907</v>
      </c>
      <c r="J267" s="74" t="s">
        <v>921</v>
      </c>
      <c r="K267" t="s">
        <v>922</v>
      </c>
      <c r="L267" t="s">
        <v>923</v>
      </c>
      <c r="M267" s="74" t="s">
        <v>921</v>
      </c>
      <c r="N267" t="s">
        <v>922</v>
      </c>
      <c r="O267" t="s">
        <v>923</v>
      </c>
      <c r="P267" s="74" t="s">
        <v>781</v>
      </c>
      <c r="Q267" t="s">
        <v>782</v>
      </c>
      <c r="R267" t="s">
        <v>783</v>
      </c>
      <c r="S267">
        <v>240</v>
      </c>
      <c r="T267" t="s">
        <v>1174</v>
      </c>
      <c r="U267" s="74" t="s">
        <v>1175</v>
      </c>
      <c r="V267" t="s">
        <v>756</v>
      </c>
      <c r="W267" t="s">
        <v>757</v>
      </c>
      <c r="X267">
        <v>90</v>
      </c>
      <c r="Y267">
        <v>38.799999999999997</v>
      </c>
      <c r="Z267">
        <v>38.76</v>
      </c>
      <c r="AA267">
        <v>19.38</v>
      </c>
      <c r="AB267" s="74" t="s">
        <v>1170</v>
      </c>
      <c r="AC267" s="74" t="s">
        <v>1171</v>
      </c>
    </row>
    <row r="268" spans="1:29" x14ac:dyDescent="0.25">
      <c r="A268" t="s">
        <v>1167</v>
      </c>
      <c r="B268" t="s">
        <v>746</v>
      </c>
      <c r="C268" t="s">
        <v>716</v>
      </c>
      <c r="D268" t="s">
        <v>717</v>
      </c>
      <c r="E268" t="s">
        <v>716</v>
      </c>
      <c r="F268" t="s">
        <v>718</v>
      </c>
      <c r="G268" t="s">
        <v>920</v>
      </c>
      <c r="H268" t="s">
        <v>906</v>
      </c>
      <c r="I268" t="s">
        <v>907</v>
      </c>
      <c r="J268" s="74" t="s">
        <v>921</v>
      </c>
      <c r="K268" t="s">
        <v>922</v>
      </c>
      <c r="L268" t="s">
        <v>923</v>
      </c>
      <c r="M268" s="74" t="s">
        <v>921</v>
      </c>
      <c r="N268" t="s">
        <v>922</v>
      </c>
      <c r="O268" t="s">
        <v>923</v>
      </c>
      <c r="P268" s="74" t="s">
        <v>781</v>
      </c>
      <c r="Q268" t="s">
        <v>782</v>
      </c>
      <c r="R268" t="s">
        <v>783</v>
      </c>
      <c r="S268">
        <v>240</v>
      </c>
      <c r="T268" t="s">
        <v>1174</v>
      </c>
      <c r="U268" s="74" t="s">
        <v>1175</v>
      </c>
      <c r="V268" t="s">
        <v>739</v>
      </c>
      <c r="W268" t="s">
        <v>740</v>
      </c>
      <c r="X268">
        <v>90</v>
      </c>
      <c r="Y268">
        <v>74.33</v>
      </c>
      <c r="Z268">
        <v>74.28</v>
      </c>
      <c r="AA268">
        <v>37.14</v>
      </c>
      <c r="AB268" s="74" t="s">
        <v>1170</v>
      </c>
      <c r="AC268" s="74" t="s">
        <v>1171</v>
      </c>
    </row>
    <row r="269" spans="1:29" x14ac:dyDescent="0.25">
      <c r="A269" t="s">
        <v>1167</v>
      </c>
      <c r="B269" t="s">
        <v>746</v>
      </c>
      <c r="C269" t="s">
        <v>716</v>
      </c>
      <c r="D269" t="s">
        <v>717</v>
      </c>
      <c r="E269" t="s">
        <v>716</v>
      </c>
      <c r="F269" t="s">
        <v>718</v>
      </c>
      <c r="G269" t="s">
        <v>920</v>
      </c>
      <c r="H269" t="s">
        <v>906</v>
      </c>
      <c r="I269" t="s">
        <v>907</v>
      </c>
      <c r="J269" s="74" t="s">
        <v>921</v>
      </c>
      <c r="K269" t="s">
        <v>922</v>
      </c>
      <c r="L269" t="s">
        <v>923</v>
      </c>
      <c r="M269" s="74" t="s">
        <v>921</v>
      </c>
      <c r="N269" t="s">
        <v>922</v>
      </c>
      <c r="O269" t="s">
        <v>923</v>
      </c>
      <c r="P269" s="74" t="s">
        <v>781</v>
      </c>
      <c r="Q269" t="s">
        <v>782</v>
      </c>
      <c r="R269" t="s">
        <v>783</v>
      </c>
      <c r="S269">
        <v>240</v>
      </c>
      <c r="T269" t="s">
        <v>1174</v>
      </c>
      <c r="U269" s="74" t="s">
        <v>1175</v>
      </c>
      <c r="V269" t="s">
        <v>899</v>
      </c>
      <c r="W269" t="s">
        <v>900</v>
      </c>
      <c r="X269">
        <v>90</v>
      </c>
      <c r="Y269">
        <v>79.34</v>
      </c>
      <c r="Z269">
        <v>78.959999999999994</v>
      </c>
      <c r="AA269">
        <v>39.479999999999997</v>
      </c>
      <c r="AB269" s="74" t="s">
        <v>1170</v>
      </c>
      <c r="AC269" s="74" t="s">
        <v>1171</v>
      </c>
    </row>
    <row r="270" spans="1:29" x14ac:dyDescent="0.25">
      <c r="A270" t="s">
        <v>1167</v>
      </c>
      <c r="B270" t="s">
        <v>746</v>
      </c>
      <c r="C270" t="s">
        <v>716</v>
      </c>
      <c r="D270" t="s">
        <v>717</v>
      </c>
      <c r="E270" t="s">
        <v>716</v>
      </c>
      <c r="F270" t="s">
        <v>718</v>
      </c>
      <c r="G270" t="s">
        <v>920</v>
      </c>
      <c r="H270" t="s">
        <v>906</v>
      </c>
      <c r="I270" t="s">
        <v>907</v>
      </c>
      <c r="J270" s="74" t="s">
        <v>921</v>
      </c>
      <c r="K270" t="s">
        <v>922</v>
      </c>
      <c r="L270" t="s">
        <v>923</v>
      </c>
      <c r="M270" s="74" t="s">
        <v>921</v>
      </c>
      <c r="N270" t="s">
        <v>922</v>
      </c>
      <c r="O270" t="s">
        <v>923</v>
      </c>
      <c r="P270" s="74" t="s">
        <v>781</v>
      </c>
      <c r="Q270" t="s">
        <v>782</v>
      </c>
      <c r="R270" t="s">
        <v>783</v>
      </c>
      <c r="S270">
        <v>365</v>
      </c>
      <c r="T270" t="s">
        <v>1172</v>
      </c>
      <c r="U270" s="74" t="s">
        <v>1173</v>
      </c>
      <c r="V270" t="s">
        <v>899</v>
      </c>
      <c r="W270" t="s">
        <v>900</v>
      </c>
      <c r="X270">
        <v>90</v>
      </c>
      <c r="Y270">
        <v>79.34</v>
      </c>
      <c r="Z270">
        <v>79.319999999999993</v>
      </c>
      <c r="AA270">
        <v>39.659999999999997</v>
      </c>
      <c r="AB270" s="74" t="s">
        <v>1170</v>
      </c>
      <c r="AC270" s="74" t="s">
        <v>1171</v>
      </c>
    </row>
    <row r="271" spans="1:29" x14ac:dyDescent="0.25">
      <c r="A271" t="s">
        <v>1167</v>
      </c>
      <c r="B271" t="s">
        <v>746</v>
      </c>
      <c r="C271" t="s">
        <v>716</v>
      </c>
      <c r="D271" t="s">
        <v>717</v>
      </c>
      <c r="E271" t="s">
        <v>716</v>
      </c>
      <c r="F271" t="s">
        <v>718</v>
      </c>
      <c r="G271" t="s">
        <v>920</v>
      </c>
      <c r="H271" t="s">
        <v>906</v>
      </c>
      <c r="I271" t="s">
        <v>907</v>
      </c>
      <c r="J271" s="74" t="s">
        <v>921</v>
      </c>
      <c r="K271" t="s">
        <v>922</v>
      </c>
      <c r="L271" t="s">
        <v>923</v>
      </c>
      <c r="M271" s="74" t="s">
        <v>921</v>
      </c>
      <c r="N271" t="s">
        <v>922</v>
      </c>
      <c r="O271" t="s">
        <v>923</v>
      </c>
      <c r="P271" s="74" t="s">
        <v>781</v>
      </c>
      <c r="Q271" t="s">
        <v>782</v>
      </c>
      <c r="R271" t="s">
        <v>783</v>
      </c>
      <c r="S271">
        <v>365</v>
      </c>
      <c r="T271" t="s">
        <v>1172</v>
      </c>
      <c r="U271" s="74" t="s">
        <v>1173</v>
      </c>
      <c r="V271" t="s">
        <v>739</v>
      </c>
      <c r="W271" t="s">
        <v>740</v>
      </c>
      <c r="X271">
        <v>90</v>
      </c>
      <c r="Y271">
        <v>74.33</v>
      </c>
      <c r="Z271">
        <v>73.959999999999994</v>
      </c>
      <c r="AA271">
        <v>36.979999999999997</v>
      </c>
      <c r="AB271" s="74" t="s">
        <v>1170</v>
      </c>
      <c r="AC271" s="74" t="s">
        <v>1171</v>
      </c>
    </row>
    <row r="272" spans="1:29" x14ac:dyDescent="0.25">
      <c r="A272" t="s">
        <v>1176</v>
      </c>
      <c r="B272" t="s">
        <v>746</v>
      </c>
      <c r="C272" t="s">
        <v>716</v>
      </c>
      <c r="D272" t="s">
        <v>717</v>
      </c>
      <c r="E272" t="s">
        <v>716</v>
      </c>
      <c r="F272" t="s">
        <v>718</v>
      </c>
      <c r="G272" t="s">
        <v>719</v>
      </c>
      <c r="H272" t="s">
        <v>720</v>
      </c>
      <c r="I272" t="s">
        <v>721</v>
      </c>
      <c r="J272" s="74" t="s">
        <v>722</v>
      </c>
      <c r="K272" t="s">
        <v>723</v>
      </c>
      <c r="L272" t="s">
        <v>724</v>
      </c>
      <c r="M272" s="74" t="s">
        <v>747</v>
      </c>
      <c r="N272" t="s">
        <v>748</v>
      </c>
      <c r="O272" t="s">
        <v>749</v>
      </c>
      <c r="P272" s="74" t="s">
        <v>728</v>
      </c>
      <c r="Q272" t="s">
        <v>729</v>
      </c>
      <c r="R272" t="s">
        <v>730</v>
      </c>
      <c r="S272">
        <v>365</v>
      </c>
      <c r="T272" t="s">
        <v>1177</v>
      </c>
      <c r="U272" s="74" t="s">
        <v>1178</v>
      </c>
      <c r="V272" t="s">
        <v>737</v>
      </c>
      <c r="W272" t="s">
        <v>738</v>
      </c>
      <c r="X272">
        <v>34</v>
      </c>
      <c r="Y272">
        <v>37.89</v>
      </c>
      <c r="Z272">
        <v>35.172913776000001</v>
      </c>
      <c r="AA272">
        <v>35.172913776000001</v>
      </c>
      <c r="AB272" s="74" t="s">
        <v>1179</v>
      </c>
      <c r="AC272" s="74" t="s">
        <v>1180</v>
      </c>
    </row>
    <row r="273" spans="1:29" x14ac:dyDescent="0.25">
      <c r="A273" t="s">
        <v>1176</v>
      </c>
      <c r="B273" t="s">
        <v>746</v>
      </c>
      <c r="C273" t="s">
        <v>716</v>
      </c>
      <c r="D273" t="s">
        <v>717</v>
      </c>
      <c r="E273" t="s">
        <v>716</v>
      </c>
      <c r="F273" t="s">
        <v>718</v>
      </c>
      <c r="G273" t="s">
        <v>719</v>
      </c>
      <c r="H273" t="s">
        <v>720</v>
      </c>
      <c r="I273" t="s">
        <v>721</v>
      </c>
      <c r="J273" s="74" t="s">
        <v>722</v>
      </c>
      <c r="K273" t="s">
        <v>723</v>
      </c>
      <c r="L273" t="s">
        <v>724</v>
      </c>
      <c r="M273" s="74" t="s">
        <v>747</v>
      </c>
      <c r="N273" t="s">
        <v>748</v>
      </c>
      <c r="O273" t="s">
        <v>749</v>
      </c>
      <c r="P273" s="74" t="s">
        <v>728</v>
      </c>
      <c r="Q273" t="s">
        <v>729</v>
      </c>
      <c r="R273" t="s">
        <v>730</v>
      </c>
      <c r="S273">
        <v>365</v>
      </c>
      <c r="T273" t="s">
        <v>1177</v>
      </c>
      <c r="U273" s="74" t="s">
        <v>1178</v>
      </c>
      <c r="V273" t="s">
        <v>733</v>
      </c>
      <c r="W273" t="s">
        <v>734</v>
      </c>
      <c r="X273">
        <v>34</v>
      </c>
      <c r="Y273">
        <v>411.9</v>
      </c>
      <c r="Z273">
        <v>410.10228058799999</v>
      </c>
      <c r="AA273">
        <v>410.10228058799999</v>
      </c>
      <c r="AB273" s="74" t="s">
        <v>1179</v>
      </c>
      <c r="AC273" s="74" t="s">
        <v>1180</v>
      </c>
    </row>
    <row r="274" spans="1:29" x14ac:dyDescent="0.25">
      <c r="A274" t="s">
        <v>1176</v>
      </c>
      <c r="B274" t="s">
        <v>746</v>
      </c>
      <c r="C274" t="s">
        <v>716</v>
      </c>
      <c r="D274" t="s">
        <v>717</v>
      </c>
      <c r="E274" t="s">
        <v>716</v>
      </c>
      <c r="F274" t="s">
        <v>718</v>
      </c>
      <c r="G274" t="s">
        <v>719</v>
      </c>
      <c r="H274" t="s">
        <v>720</v>
      </c>
      <c r="I274" t="s">
        <v>721</v>
      </c>
      <c r="J274" s="74" t="s">
        <v>722</v>
      </c>
      <c r="K274" t="s">
        <v>723</v>
      </c>
      <c r="L274" t="s">
        <v>724</v>
      </c>
      <c r="M274" s="74" t="s">
        <v>747</v>
      </c>
      <c r="N274" t="s">
        <v>748</v>
      </c>
      <c r="O274" t="s">
        <v>749</v>
      </c>
      <c r="P274" s="74" t="s">
        <v>728</v>
      </c>
      <c r="Q274" t="s">
        <v>729</v>
      </c>
      <c r="R274" t="s">
        <v>730</v>
      </c>
      <c r="S274">
        <v>365</v>
      </c>
      <c r="T274" t="s">
        <v>1177</v>
      </c>
      <c r="U274" s="74" t="s">
        <v>1178</v>
      </c>
      <c r="V274" t="s">
        <v>741</v>
      </c>
      <c r="W274" t="s">
        <v>742</v>
      </c>
      <c r="X274">
        <v>34</v>
      </c>
      <c r="Y274">
        <v>23.73</v>
      </c>
      <c r="Z274">
        <v>21.291738467999998</v>
      </c>
      <c r="AA274">
        <v>21.291738467999998</v>
      </c>
      <c r="AB274" s="74" t="s">
        <v>1179</v>
      </c>
      <c r="AC274" s="74" t="s">
        <v>1180</v>
      </c>
    </row>
    <row r="275" spans="1:29" x14ac:dyDescent="0.25">
      <c r="A275" t="s">
        <v>1176</v>
      </c>
      <c r="B275" t="s">
        <v>746</v>
      </c>
      <c r="C275" t="s">
        <v>716</v>
      </c>
      <c r="D275" t="s">
        <v>717</v>
      </c>
      <c r="E275" t="s">
        <v>716</v>
      </c>
      <c r="F275" t="s">
        <v>718</v>
      </c>
      <c r="G275" t="s">
        <v>719</v>
      </c>
      <c r="H275" t="s">
        <v>720</v>
      </c>
      <c r="I275" t="s">
        <v>721</v>
      </c>
      <c r="J275" s="74" t="s">
        <v>722</v>
      </c>
      <c r="K275" t="s">
        <v>723</v>
      </c>
      <c r="L275" t="s">
        <v>724</v>
      </c>
      <c r="M275" s="74" t="s">
        <v>747</v>
      </c>
      <c r="N275" t="s">
        <v>748</v>
      </c>
      <c r="O275" t="s">
        <v>749</v>
      </c>
      <c r="P275" s="74" t="s">
        <v>728</v>
      </c>
      <c r="Q275" t="s">
        <v>729</v>
      </c>
      <c r="R275" t="s">
        <v>730</v>
      </c>
      <c r="S275">
        <v>365</v>
      </c>
      <c r="T275" t="s">
        <v>1177</v>
      </c>
      <c r="U275" s="74" t="s">
        <v>1178</v>
      </c>
      <c r="V275" t="s">
        <v>739</v>
      </c>
      <c r="W275" t="s">
        <v>740</v>
      </c>
      <c r="X275">
        <v>34</v>
      </c>
      <c r="Y275">
        <v>42.19</v>
      </c>
      <c r="Z275">
        <v>41.263298075999998</v>
      </c>
      <c r="AA275">
        <v>41.263298075999998</v>
      </c>
      <c r="AB275" s="74" t="s">
        <v>1179</v>
      </c>
      <c r="AC275" s="74" t="s">
        <v>1180</v>
      </c>
    </row>
    <row r="276" spans="1:29" x14ac:dyDescent="0.25">
      <c r="A276" t="s">
        <v>1176</v>
      </c>
      <c r="B276" t="s">
        <v>746</v>
      </c>
      <c r="C276" t="s">
        <v>716</v>
      </c>
      <c r="D276" t="s">
        <v>717</v>
      </c>
      <c r="E276" t="s">
        <v>716</v>
      </c>
      <c r="F276" t="s">
        <v>718</v>
      </c>
      <c r="G276" t="s">
        <v>719</v>
      </c>
      <c r="H276" t="s">
        <v>720</v>
      </c>
      <c r="I276" t="s">
        <v>721</v>
      </c>
      <c r="J276" s="74" t="s">
        <v>722</v>
      </c>
      <c r="K276" t="s">
        <v>723</v>
      </c>
      <c r="L276" t="s">
        <v>724</v>
      </c>
      <c r="M276" s="74" t="s">
        <v>747</v>
      </c>
      <c r="N276" t="s">
        <v>748</v>
      </c>
      <c r="O276" t="s">
        <v>749</v>
      </c>
      <c r="P276" s="74" t="s">
        <v>728</v>
      </c>
      <c r="Q276" t="s">
        <v>729</v>
      </c>
      <c r="R276" t="s">
        <v>730</v>
      </c>
      <c r="S276">
        <v>365</v>
      </c>
      <c r="T276" t="s">
        <v>1177</v>
      </c>
      <c r="U276" s="74" t="s">
        <v>1178</v>
      </c>
      <c r="V276" t="s">
        <v>756</v>
      </c>
      <c r="W276" t="s">
        <v>757</v>
      </c>
      <c r="X276">
        <v>34</v>
      </c>
      <c r="Y276">
        <v>20.88</v>
      </c>
      <c r="Z276">
        <v>20.250298067999999</v>
      </c>
      <c r="AA276">
        <v>20.250298067999999</v>
      </c>
      <c r="AB276" s="74" t="s">
        <v>1179</v>
      </c>
      <c r="AC276" s="74" t="s">
        <v>1180</v>
      </c>
    </row>
    <row r="277" spans="1:29" x14ac:dyDescent="0.25">
      <c r="A277" t="s">
        <v>1181</v>
      </c>
      <c r="B277" t="s">
        <v>746</v>
      </c>
      <c r="C277" t="s">
        <v>716</v>
      </c>
      <c r="D277" t="s">
        <v>717</v>
      </c>
      <c r="E277" t="s">
        <v>716</v>
      </c>
      <c r="F277" t="s">
        <v>718</v>
      </c>
      <c r="G277" t="s">
        <v>719</v>
      </c>
      <c r="H277" t="s">
        <v>720</v>
      </c>
      <c r="I277" t="s">
        <v>721</v>
      </c>
      <c r="J277" s="74" t="s">
        <v>722</v>
      </c>
      <c r="K277" t="s">
        <v>723</v>
      </c>
      <c r="L277" t="s">
        <v>724</v>
      </c>
      <c r="M277" s="74" t="s">
        <v>747</v>
      </c>
      <c r="N277" t="s">
        <v>748</v>
      </c>
      <c r="O277" t="s">
        <v>749</v>
      </c>
      <c r="P277" s="74" t="s">
        <v>728</v>
      </c>
      <c r="Q277" t="s">
        <v>729</v>
      </c>
      <c r="R277" t="s">
        <v>730</v>
      </c>
      <c r="S277">
        <v>365</v>
      </c>
      <c r="T277" t="s">
        <v>1182</v>
      </c>
      <c r="U277" s="74" t="s">
        <v>1183</v>
      </c>
      <c r="V277" t="s">
        <v>756</v>
      </c>
      <c r="W277" t="s">
        <v>757</v>
      </c>
      <c r="X277">
        <v>45</v>
      </c>
      <c r="Y277">
        <v>78.86</v>
      </c>
      <c r="Z277">
        <v>67.013524578000002</v>
      </c>
      <c r="AA277">
        <v>67.013524578000002</v>
      </c>
      <c r="AB277" s="74" t="s">
        <v>1184</v>
      </c>
      <c r="AC277" s="74" t="s">
        <v>1185</v>
      </c>
    </row>
    <row r="278" spans="1:29" x14ac:dyDescent="0.25">
      <c r="A278" t="s">
        <v>1181</v>
      </c>
      <c r="B278" t="s">
        <v>746</v>
      </c>
      <c r="C278" t="s">
        <v>716</v>
      </c>
      <c r="D278" t="s">
        <v>717</v>
      </c>
      <c r="E278" t="s">
        <v>716</v>
      </c>
      <c r="F278" t="s">
        <v>718</v>
      </c>
      <c r="G278" t="s">
        <v>719</v>
      </c>
      <c r="H278" t="s">
        <v>720</v>
      </c>
      <c r="I278" t="s">
        <v>721</v>
      </c>
      <c r="J278" s="74" t="s">
        <v>722</v>
      </c>
      <c r="K278" t="s">
        <v>723</v>
      </c>
      <c r="L278" t="s">
        <v>724</v>
      </c>
      <c r="M278" s="74" t="s">
        <v>747</v>
      </c>
      <c r="N278" t="s">
        <v>748</v>
      </c>
      <c r="O278" t="s">
        <v>749</v>
      </c>
      <c r="P278" s="74" t="s">
        <v>728</v>
      </c>
      <c r="Q278" t="s">
        <v>729</v>
      </c>
      <c r="R278" t="s">
        <v>730</v>
      </c>
      <c r="S278">
        <v>365</v>
      </c>
      <c r="T278" t="s">
        <v>1182</v>
      </c>
      <c r="U278" s="74" t="s">
        <v>1183</v>
      </c>
      <c r="V278" t="s">
        <v>893</v>
      </c>
      <c r="W278" t="s">
        <v>894</v>
      </c>
      <c r="X278">
        <v>45</v>
      </c>
      <c r="Y278">
        <v>63.76</v>
      </c>
      <c r="Z278">
        <v>63.06738438</v>
      </c>
      <c r="AA278">
        <v>63.06738438</v>
      </c>
      <c r="AB278" s="74" t="s">
        <v>1184</v>
      </c>
      <c r="AC278" s="74" t="s">
        <v>1185</v>
      </c>
    </row>
    <row r="279" spans="1:29" x14ac:dyDescent="0.25">
      <c r="A279" t="s">
        <v>1181</v>
      </c>
      <c r="B279" t="s">
        <v>746</v>
      </c>
      <c r="C279" t="s">
        <v>716</v>
      </c>
      <c r="D279" t="s">
        <v>717</v>
      </c>
      <c r="E279" t="s">
        <v>716</v>
      </c>
      <c r="F279" t="s">
        <v>718</v>
      </c>
      <c r="G279" t="s">
        <v>719</v>
      </c>
      <c r="H279" t="s">
        <v>720</v>
      </c>
      <c r="I279" t="s">
        <v>721</v>
      </c>
      <c r="J279" s="74" t="s">
        <v>722</v>
      </c>
      <c r="K279" t="s">
        <v>723</v>
      </c>
      <c r="L279" t="s">
        <v>724</v>
      </c>
      <c r="M279" s="74" t="s">
        <v>747</v>
      </c>
      <c r="N279" t="s">
        <v>748</v>
      </c>
      <c r="O279" t="s">
        <v>749</v>
      </c>
      <c r="P279" s="74" t="s">
        <v>728</v>
      </c>
      <c r="Q279" t="s">
        <v>729</v>
      </c>
      <c r="R279" t="s">
        <v>730</v>
      </c>
      <c r="S279">
        <v>365</v>
      </c>
      <c r="T279" t="s">
        <v>1182</v>
      </c>
      <c r="U279" s="74" t="s">
        <v>1183</v>
      </c>
      <c r="V279" t="s">
        <v>733</v>
      </c>
      <c r="W279" t="s">
        <v>734</v>
      </c>
      <c r="X279">
        <v>45</v>
      </c>
      <c r="Y279">
        <v>456.51</v>
      </c>
      <c r="Z279">
        <v>455.79149616000001</v>
      </c>
      <c r="AA279">
        <v>455.79149616000001</v>
      </c>
      <c r="AB279" s="74" t="s">
        <v>1184</v>
      </c>
      <c r="AC279" s="74" t="s">
        <v>1185</v>
      </c>
    </row>
    <row r="280" spans="1:29" x14ac:dyDescent="0.25">
      <c r="A280" t="s">
        <v>1181</v>
      </c>
      <c r="B280" t="s">
        <v>746</v>
      </c>
      <c r="C280" t="s">
        <v>716</v>
      </c>
      <c r="D280" t="s">
        <v>717</v>
      </c>
      <c r="E280" t="s">
        <v>716</v>
      </c>
      <c r="F280" t="s">
        <v>718</v>
      </c>
      <c r="G280" t="s">
        <v>719</v>
      </c>
      <c r="H280" t="s">
        <v>720</v>
      </c>
      <c r="I280" t="s">
        <v>721</v>
      </c>
      <c r="J280" s="74" t="s">
        <v>722</v>
      </c>
      <c r="K280" t="s">
        <v>723</v>
      </c>
      <c r="L280" t="s">
        <v>724</v>
      </c>
      <c r="M280" s="74" t="s">
        <v>747</v>
      </c>
      <c r="N280" t="s">
        <v>748</v>
      </c>
      <c r="O280" t="s">
        <v>749</v>
      </c>
      <c r="P280" s="74" t="s">
        <v>728</v>
      </c>
      <c r="Q280" t="s">
        <v>729</v>
      </c>
      <c r="R280" t="s">
        <v>730</v>
      </c>
      <c r="S280">
        <v>365</v>
      </c>
      <c r="T280" t="s">
        <v>1182</v>
      </c>
      <c r="U280" s="74" t="s">
        <v>1183</v>
      </c>
      <c r="V280" t="s">
        <v>739</v>
      </c>
      <c r="W280" t="s">
        <v>740</v>
      </c>
      <c r="X280">
        <v>45</v>
      </c>
      <c r="Y280">
        <v>60.67</v>
      </c>
      <c r="Z280">
        <v>60.372197886000002</v>
      </c>
      <c r="AA280">
        <v>60.372197886000002</v>
      </c>
      <c r="AB280" s="74" t="s">
        <v>1184</v>
      </c>
      <c r="AC280" s="74" t="s">
        <v>1185</v>
      </c>
    </row>
    <row r="281" spans="1:29" x14ac:dyDescent="0.25">
      <c r="A281" t="s">
        <v>1181</v>
      </c>
      <c r="B281" t="s">
        <v>746</v>
      </c>
      <c r="C281" t="s">
        <v>716</v>
      </c>
      <c r="D281" t="s">
        <v>717</v>
      </c>
      <c r="E281" t="s">
        <v>716</v>
      </c>
      <c r="F281" t="s">
        <v>718</v>
      </c>
      <c r="G281" t="s">
        <v>719</v>
      </c>
      <c r="H281" t="s">
        <v>720</v>
      </c>
      <c r="I281" t="s">
        <v>721</v>
      </c>
      <c r="J281" s="74" t="s">
        <v>722</v>
      </c>
      <c r="K281" t="s">
        <v>723</v>
      </c>
      <c r="L281" t="s">
        <v>724</v>
      </c>
      <c r="M281" s="74" t="s">
        <v>747</v>
      </c>
      <c r="N281" t="s">
        <v>748</v>
      </c>
      <c r="O281" t="s">
        <v>749</v>
      </c>
      <c r="P281" s="74" t="s">
        <v>728</v>
      </c>
      <c r="Q281" t="s">
        <v>729</v>
      </c>
      <c r="R281" t="s">
        <v>730</v>
      </c>
      <c r="S281">
        <v>365</v>
      </c>
      <c r="T281" t="s">
        <v>1182</v>
      </c>
      <c r="U281" s="74" t="s">
        <v>1183</v>
      </c>
      <c r="V281" t="s">
        <v>737</v>
      </c>
      <c r="W281" t="s">
        <v>738</v>
      </c>
      <c r="X281">
        <v>45</v>
      </c>
      <c r="Y281">
        <v>60.38</v>
      </c>
      <c r="Z281">
        <v>60.136444367999999</v>
      </c>
      <c r="AA281">
        <v>60.136444367999999</v>
      </c>
      <c r="AB281" s="74" t="s">
        <v>1184</v>
      </c>
      <c r="AC281" s="74" t="s">
        <v>1185</v>
      </c>
    </row>
    <row r="282" spans="1:29" x14ac:dyDescent="0.25">
      <c r="A282" t="s">
        <v>1181</v>
      </c>
      <c r="B282" t="s">
        <v>746</v>
      </c>
      <c r="C282" t="s">
        <v>716</v>
      </c>
      <c r="D282" t="s">
        <v>717</v>
      </c>
      <c r="E282" t="s">
        <v>716</v>
      </c>
      <c r="F282" t="s">
        <v>718</v>
      </c>
      <c r="G282" t="s">
        <v>719</v>
      </c>
      <c r="H282" t="s">
        <v>720</v>
      </c>
      <c r="I282" t="s">
        <v>721</v>
      </c>
      <c r="J282" s="74" t="s">
        <v>722</v>
      </c>
      <c r="K282" t="s">
        <v>723</v>
      </c>
      <c r="L282" t="s">
        <v>724</v>
      </c>
      <c r="M282" s="74" t="s">
        <v>747</v>
      </c>
      <c r="N282" t="s">
        <v>748</v>
      </c>
      <c r="O282" t="s">
        <v>749</v>
      </c>
      <c r="P282" s="74" t="s">
        <v>728</v>
      </c>
      <c r="Q282" t="s">
        <v>729</v>
      </c>
      <c r="R282" t="s">
        <v>730</v>
      </c>
      <c r="S282">
        <v>365</v>
      </c>
      <c r="T282" t="s">
        <v>1182</v>
      </c>
      <c r="U282" s="74" t="s">
        <v>1183</v>
      </c>
      <c r="V282" t="s">
        <v>741</v>
      </c>
      <c r="W282" t="s">
        <v>742</v>
      </c>
      <c r="X282">
        <v>45</v>
      </c>
      <c r="Y282">
        <v>24.27</v>
      </c>
      <c r="Z282">
        <v>23.7285048</v>
      </c>
      <c r="AA282">
        <v>23.7285048</v>
      </c>
      <c r="AB282" s="74" t="s">
        <v>1184</v>
      </c>
      <c r="AC282" s="74" t="s">
        <v>1185</v>
      </c>
    </row>
    <row r="283" spans="1:29" x14ac:dyDescent="0.25">
      <c r="A283" t="s">
        <v>1186</v>
      </c>
      <c r="B283" t="s">
        <v>746</v>
      </c>
      <c r="C283" t="s">
        <v>716</v>
      </c>
      <c r="D283" t="s">
        <v>717</v>
      </c>
      <c r="E283" t="s">
        <v>716</v>
      </c>
      <c r="F283" t="s">
        <v>718</v>
      </c>
      <c r="G283" t="s">
        <v>719</v>
      </c>
      <c r="H283" t="s">
        <v>720</v>
      </c>
      <c r="I283" t="s">
        <v>721</v>
      </c>
      <c r="J283" s="74" t="s">
        <v>722</v>
      </c>
      <c r="K283" t="s">
        <v>723</v>
      </c>
      <c r="L283" t="s">
        <v>724</v>
      </c>
      <c r="M283" s="74" t="s">
        <v>747</v>
      </c>
      <c r="N283" t="s">
        <v>748</v>
      </c>
      <c r="O283" t="s">
        <v>749</v>
      </c>
      <c r="P283" s="74" t="s">
        <v>728</v>
      </c>
      <c r="Q283" t="s">
        <v>729</v>
      </c>
      <c r="R283" t="s">
        <v>730</v>
      </c>
      <c r="S283">
        <v>365</v>
      </c>
      <c r="T283" t="s">
        <v>1187</v>
      </c>
      <c r="U283" s="74" t="s">
        <v>1188</v>
      </c>
      <c r="V283" t="s">
        <v>756</v>
      </c>
      <c r="W283" t="s">
        <v>757</v>
      </c>
      <c r="X283">
        <v>63</v>
      </c>
      <c r="Y283">
        <v>117.1</v>
      </c>
      <c r="Z283">
        <v>116.684411844</v>
      </c>
      <c r="AA283">
        <v>116.684411844</v>
      </c>
      <c r="AB283" s="74" t="s">
        <v>1189</v>
      </c>
      <c r="AC283" s="74" t="s">
        <v>1190</v>
      </c>
    </row>
    <row r="284" spans="1:29" x14ac:dyDescent="0.25">
      <c r="A284" t="s">
        <v>1186</v>
      </c>
      <c r="B284" t="s">
        <v>746</v>
      </c>
      <c r="C284" t="s">
        <v>716</v>
      </c>
      <c r="D284" t="s">
        <v>717</v>
      </c>
      <c r="E284" t="s">
        <v>716</v>
      </c>
      <c r="F284" t="s">
        <v>718</v>
      </c>
      <c r="G284" t="s">
        <v>719</v>
      </c>
      <c r="H284" t="s">
        <v>720</v>
      </c>
      <c r="I284" t="s">
        <v>721</v>
      </c>
      <c r="J284" s="74" t="s">
        <v>722</v>
      </c>
      <c r="K284" t="s">
        <v>723</v>
      </c>
      <c r="L284" t="s">
        <v>724</v>
      </c>
      <c r="M284" s="74" t="s">
        <v>747</v>
      </c>
      <c r="N284" t="s">
        <v>748</v>
      </c>
      <c r="O284" t="s">
        <v>749</v>
      </c>
      <c r="P284" s="74" t="s">
        <v>728</v>
      </c>
      <c r="Q284" t="s">
        <v>729</v>
      </c>
      <c r="R284" t="s">
        <v>730</v>
      </c>
      <c r="S284">
        <v>365</v>
      </c>
      <c r="T284" t="s">
        <v>1187</v>
      </c>
      <c r="U284" s="74" t="s">
        <v>1188</v>
      </c>
      <c r="V284" t="s">
        <v>741</v>
      </c>
      <c r="W284" t="s">
        <v>742</v>
      </c>
      <c r="X284">
        <v>63</v>
      </c>
      <c r="Y284">
        <v>39.75</v>
      </c>
      <c r="Z284">
        <v>38.161439315999999</v>
      </c>
      <c r="AA284">
        <v>38.161439315999999</v>
      </c>
      <c r="AB284" s="74" t="s">
        <v>1189</v>
      </c>
      <c r="AC284" s="74" t="s">
        <v>1190</v>
      </c>
    </row>
    <row r="285" spans="1:29" x14ac:dyDescent="0.25">
      <c r="A285" t="s">
        <v>1186</v>
      </c>
      <c r="B285" t="s">
        <v>746</v>
      </c>
      <c r="C285" t="s">
        <v>716</v>
      </c>
      <c r="D285" t="s">
        <v>717</v>
      </c>
      <c r="E285" t="s">
        <v>716</v>
      </c>
      <c r="F285" t="s">
        <v>718</v>
      </c>
      <c r="G285" t="s">
        <v>719</v>
      </c>
      <c r="H285" t="s">
        <v>720</v>
      </c>
      <c r="I285" t="s">
        <v>721</v>
      </c>
      <c r="J285" s="74" t="s">
        <v>722</v>
      </c>
      <c r="K285" t="s">
        <v>723</v>
      </c>
      <c r="L285" t="s">
        <v>724</v>
      </c>
      <c r="M285" s="74" t="s">
        <v>747</v>
      </c>
      <c r="N285" t="s">
        <v>748</v>
      </c>
      <c r="O285" t="s">
        <v>749</v>
      </c>
      <c r="P285" s="74" t="s">
        <v>728</v>
      </c>
      <c r="Q285" t="s">
        <v>729</v>
      </c>
      <c r="R285" t="s">
        <v>730</v>
      </c>
      <c r="S285">
        <v>365</v>
      </c>
      <c r="T285" t="s">
        <v>1187</v>
      </c>
      <c r="U285" s="74" t="s">
        <v>1188</v>
      </c>
      <c r="V285" t="s">
        <v>739</v>
      </c>
      <c r="W285" t="s">
        <v>740</v>
      </c>
      <c r="X285">
        <v>63</v>
      </c>
      <c r="Y285">
        <v>77.72</v>
      </c>
      <c r="Z285">
        <v>76.094374356000003</v>
      </c>
      <c r="AA285">
        <v>76.094374356000003</v>
      </c>
      <c r="AB285" s="74" t="s">
        <v>1189</v>
      </c>
      <c r="AC285" s="74" t="s">
        <v>1190</v>
      </c>
    </row>
    <row r="286" spans="1:29" x14ac:dyDescent="0.25">
      <c r="A286" t="s">
        <v>1186</v>
      </c>
      <c r="B286" t="s">
        <v>746</v>
      </c>
      <c r="C286" t="s">
        <v>716</v>
      </c>
      <c r="D286" t="s">
        <v>717</v>
      </c>
      <c r="E286" t="s">
        <v>716</v>
      </c>
      <c r="F286" t="s">
        <v>718</v>
      </c>
      <c r="G286" t="s">
        <v>719</v>
      </c>
      <c r="H286" t="s">
        <v>720</v>
      </c>
      <c r="I286" t="s">
        <v>721</v>
      </c>
      <c r="J286" s="74" t="s">
        <v>722</v>
      </c>
      <c r="K286" t="s">
        <v>723</v>
      </c>
      <c r="L286" t="s">
        <v>724</v>
      </c>
      <c r="M286" s="74" t="s">
        <v>747</v>
      </c>
      <c r="N286" t="s">
        <v>748</v>
      </c>
      <c r="O286" t="s">
        <v>749</v>
      </c>
      <c r="P286" s="74" t="s">
        <v>728</v>
      </c>
      <c r="Q286" t="s">
        <v>729</v>
      </c>
      <c r="R286" t="s">
        <v>730</v>
      </c>
      <c r="S286">
        <v>365</v>
      </c>
      <c r="T286" t="s">
        <v>1187</v>
      </c>
      <c r="U286" s="74" t="s">
        <v>1188</v>
      </c>
      <c r="V286" t="s">
        <v>893</v>
      </c>
      <c r="W286" t="s">
        <v>894</v>
      </c>
      <c r="X286">
        <v>63</v>
      </c>
      <c r="Y286">
        <v>161.44999999999999</v>
      </c>
      <c r="Z286">
        <v>160.96523242800001</v>
      </c>
      <c r="AA286">
        <v>160.96523242800001</v>
      </c>
      <c r="AB286" s="74" t="s">
        <v>1189</v>
      </c>
      <c r="AC286" s="74" t="s">
        <v>1190</v>
      </c>
    </row>
    <row r="287" spans="1:29" x14ac:dyDescent="0.25">
      <c r="A287" t="s">
        <v>1186</v>
      </c>
      <c r="B287" t="s">
        <v>746</v>
      </c>
      <c r="C287" t="s">
        <v>716</v>
      </c>
      <c r="D287" t="s">
        <v>717</v>
      </c>
      <c r="E287" t="s">
        <v>716</v>
      </c>
      <c r="F287" t="s">
        <v>718</v>
      </c>
      <c r="G287" t="s">
        <v>719</v>
      </c>
      <c r="H287" t="s">
        <v>720</v>
      </c>
      <c r="I287" t="s">
        <v>721</v>
      </c>
      <c r="J287" s="74" t="s">
        <v>722</v>
      </c>
      <c r="K287" t="s">
        <v>723</v>
      </c>
      <c r="L287" t="s">
        <v>724</v>
      </c>
      <c r="M287" s="74" t="s">
        <v>747</v>
      </c>
      <c r="N287" t="s">
        <v>748</v>
      </c>
      <c r="O287" t="s">
        <v>749</v>
      </c>
      <c r="P287" s="74" t="s">
        <v>728</v>
      </c>
      <c r="Q287" t="s">
        <v>729</v>
      </c>
      <c r="R287" t="s">
        <v>730</v>
      </c>
      <c r="S287">
        <v>365</v>
      </c>
      <c r="T287" t="s">
        <v>1187</v>
      </c>
      <c r="U287" s="74" t="s">
        <v>1188</v>
      </c>
      <c r="V287" t="s">
        <v>737</v>
      </c>
      <c r="W287" t="s">
        <v>738</v>
      </c>
      <c r="X287">
        <v>63</v>
      </c>
      <c r="Y287">
        <v>18.68</v>
      </c>
      <c r="Z287">
        <v>18.338131812</v>
      </c>
      <c r="AA287">
        <v>18.338131812</v>
      </c>
      <c r="AB287" s="74" t="s">
        <v>1189</v>
      </c>
      <c r="AC287" s="74" t="s">
        <v>1190</v>
      </c>
    </row>
    <row r="288" spans="1:29" x14ac:dyDescent="0.25">
      <c r="A288" t="s">
        <v>1186</v>
      </c>
      <c r="B288" t="s">
        <v>746</v>
      </c>
      <c r="C288" t="s">
        <v>716</v>
      </c>
      <c r="D288" t="s">
        <v>717</v>
      </c>
      <c r="E288" t="s">
        <v>716</v>
      </c>
      <c r="F288" t="s">
        <v>718</v>
      </c>
      <c r="G288" t="s">
        <v>719</v>
      </c>
      <c r="H288" t="s">
        <v>720</v>
      </c>
      <c r="I288" t="s">
        <v>721</v>
      </c>
      <c r="J288" s="74" t="s">
        <v>722</v>
      </c>
      <c r="K288" t="s">
        <v>723</v>
      </c>
      <c r="L288" t="s">
        <v>724</v>
      </c>
      <c r="M288" s="74" t="s">
        <v>747</v>
      </c>
      <c r="N288" t="s">
        <v>748</v>
      </c>
      <c r="O288" t="s">
        <v>749</v>
      </c>
      <c r="P288" s="74" t="s">
        <v>728</v>
      </c>
      <c r="Q288" t="s">
        <v>729</v>
      </c>
      <c r="R288" t="s">
        <v>730</v>
      </c>
      <c r="S288">
        <v>365</v>
      </c>
      <c r="T288" t="s">
        <v>1187</v>
      </c>
      <c r="U288" s="74" t="s">
        <v>1188</v>
      </c>
      <c r="V288" t="s">
        <v>733</v>
      </c>
      <c r="W288" t="s">
        <v>734</v>
      </c>
      <c r="X288">
        <v>63</v>
      </c>
      <c r="Y288">
        <v>792.32</v>
      </c>
      <c r="Z288">
        <v>791.51553280799999</v>
      </c>
      <c r="AA288">
        <v>791.51553280799999</v>
      </c>
      <c r="AB288" s="74" t="s">
        <v>1189</v>
      </c>
      <c r="AC288" s="74" t="s">
        <v>1190</v>
      </c>
    </row>
    <row r="289" spans="1:29" x14ac:dyDescent="0.25">
      <c r="A289" t="s">
        <v>1191</v>
      </c>
      <c r="B289" t="s">
        <v>746</v>
      </c>
      <c r="C289" t="s">
        <v>716</v>
      </c>
      <c r="D289" t="s">
        <v>717</v>
      </c>
      <c r="E289" t="s">
        <v>716</v>
      </c>
      <c r="F289" t="s">
        <v>718</v>
      </c>
      <c r="G289" t="s">
        <v>719</v>
      </c>
      <c r="H289" t="s">
        <v>720</v>
      </c>
      <c r="I289" t="s">
        <v>721</v>
      </c>
      <c r="J289" s="74" t="s">
        <v>722</v>
      </c>
      <c r="K289" t="s">
        <v>723</v>
      </c>
      <c r="L289" t="s">
        <v>724</v>
      </c>
      <c r="M289" s="74" t="s">
        <v>747</v>
      </c>
      <c r="N289" t="s">
        <v>748</v>
      </c>
      <c r="O289" t="s">
        <v>749</v>
      </c>
      <c r="P289" s="74" t="s">
        <v>728</v>
      </c>
      <c r="Q289" t="s">
        <v>729</v>
      </c>
      <c r="R289" t="s">
        <v>730</v>
      </c>
      <c r="S289">
        <v>365</v>
      </c>
      <c r="T289" t="s">
        <v>1192</v>
      </c>
      <c r="U289" s="74" t="s">
        <v>1193</v>
      </c>
      <c r="V289" t="s">
        <v>893</v>
      </c>
      <c r="W289" t="s">
        <v>894</v>
      </c>
      <c r="X289">
        <v>74</v>
      </c>
      <c r="Y289">
        <v>309.3</v>
      </c>
      <c r="Z289">
        <v>86.255463293999995</v>
      </c>
      <c r="AA289">
        <v>86.255463293999995</v>
      </c>
      <c r="AB289" s="74" t="s">
        <v>1194</v>
      </c>
      <c r="AC289" s="74" t="s">
        <v>1195</v>
      </c>
    </row>
    <row r="290" spans="1:29" x14ac:dyDescent="0.25">
      <c r="A290" t="s">
        <v>1191</v>
      </c>
      <c r="B290" t="s">
        <v>746</v>
      </c>
      <c r="C290" t="s">
        <v>716</v>
      </c>
      <c r="D290" t="s">
        <v>717</v>
      </c>
      <c r="E290" t="s">
        <v>716</v>
      </c>
      <c r="F290" t="s">
        <v>718</v>
      </c>
      <c r="G290" t="s">
        <v>719</v>
      </c>
      <c r="H290" t="s">
        <v>720</v>
      </c>
      <c r="I290" t="s">
        <v>721</v>
      </c>
      <c r="J290" s="74" t="s">
        <v>722</v>
      </c>
      <c r="K290" t="s">
        <v>723</v>
      </c>
      <c r="L290" t="s">
        <v>724</v>
      </c>
      <c r="M290" s="74" t="s">
        <v>747</v>
      </c>
      <c r="N290" t="s">
        <v>748</v>
      </c>
      <c r="O290" t="s">
        <v>749</v>
      </c>
      <c r="P290" s="74" t="s">
        <v>728</v>
      </c>
      <c r="Q290" t="s">
        <v>729</v>
      </c>
      <c r="R290" t="s">
        <v>730</v>
      </c>
      <c r="S290">
        <v>365</v>
      </c>
      <c r="T290" t="s">
        <v>1192</v>
      </c>
      <c r="U290" s="74" t="s">
        <v>1193</v>
      </c>
      <c r="V290" t="s">
        <v>739</v>
      </c>
      <c r="W290" t="s">
        <v>740</v>
      </c>
      <c r="X290">
        <v>74</v>
      </c>
      <c r="Y290">
        <v>152.65</v>
      </c>
      <c r="Z290">
        <v>151.697740194</v>
      </c>
      <c r="AA290">
        <v>151.697740194</v>
      </c>
      <c r="AB290" s="74" t="s">
        <v>1194</v>
      </c>
      <c r="AC290" s="74" t="s">
        <v>1195</v>
      </c>
    </row>
    <row r="291" spans="1:29" x14ac:dyDescent="0.25">
      <c r="A291" t="s">
        <v>1191</v>
      </c>
      <c r="B291" t="s">
        <v>746</v>
      </c>
      <c r="C291" t="s">
        <v>716</v>
      </c>
      <c r="D291" t="s">
        <v>717</v>
      </c>
      <c r="E291" t="s">
        <v>716</v>
      </c>
      <c r="F291" t="s">
        <v>718</v>
      </c>
      <c r="G291" t="s">
        <v>719</v>
      </c>
      <c r="H291" t="s">
        <v>720</v>
      </c>
      <c r="I291" t="s">
        <v>721</v>
      </c>
      <c r="J291" s="74" t="s">
        <v>722</v>
      </c>
      <c r="K291" t="s">
        <v>723</v>
      </c>
      <c r="L291" t="s">
        <v>724</v>
      </c>
      <c r="M291" s="74" t="s">
        <v>747</v>
      </c>
      <c r="N291" t="s">
        <v>748</v>
      </c>
      <c r="O291" t="s">
        <v>749</v>
      </c>
      <c r="P291" s="74" t="s">
        <v>728</v>
      </c>
      <c r="Q291" t="s">
        <v>729</v>
      </c>
      <c r="R291" t="s">
        <v>730</v>
      </c>
      <c r="S291">
        <v>365</v>
      </c>
      <c r="T291" t="s">
        <v>1192</v>
      </c>
      <c r="U291" s="74" t="s">
        <v>1193</v>
      </c>
      <c r="V291" t="s">
        <v>741</v>
      </c>
      <c r="W291" t="s">
        <v>742</v>
      </c>
      <c r="X291">
        <v>74</v>
      </c>
      <c r="Y291">
        <v>25.68</v>
      </c>
      <c r="Z291">
        <v>25.398076704000001</v>
      </c>
      <c r="AA291">
        <v>25.398076704000001</v>
      </c>
      <c r="AB291" s="74" t="s">
        <v>1194</v>
      </c>
      <c r="AC291" s="74" t="s">
        <v>1195</v>
      </c>
    </row>
    <row r="292" spans="1:29" x14ac:dyDescent="0.25">
      <c r="A292" t="s">
        <v>1191</v>
      </c>
      <c r="B292" t="s">
        <v>746</v>
      </c>
      <c r="C292" t="s">
        <v>716</v>
      </c>
      <c r="D292" t="s">
        <v>717</v>
      </c>
      <c r="E292" t="s">
        <v>716</v>
      </c>
      <c r="F292" t="s">
        <v>718</v>
      </c>
      <c r="G292" t="s">
        <v>719</v>
      </c>
      <c r="H292" t="s">
        <v>720</v>
      </c>
      <c r="I292" t="s">
        <v>721</v>
      </c>
      <c r="J292" s="74" t="s">
        <v>722</v>
      </c>
      <c r="K292" t="s">
        <v>723</v>
      </c>
      <c r="L292" t="s">
        <v>724</v>
      </c>
      <c r="M292" s="74" t="s">
        <v>747</v>
      </c>
      <c r="N292" t="s">
        <v>748</v>
      </c>
      <c r="O292" t="s">
        <v>749</v>
      </c>
      <c r="P292" s="74" t="s">
        <v>728</v>
      </c>
      <c r="Q292" t="s">
        <v>729</v>
      </c>
      <c r="R292" t="s">
        <v>730</v>
      </c>
      <c r="S292">
        <v>365</v>
      </c>
      <c r="T292" t="s">
        <v>1192</v>
      </c>
      <c r="U292" s="74" t="s">
        <v>1193</v>
      </c>
      <c r="V292" t="s">
        <v>733</v>
      </c>
      <c r="W292" t="s">
        <v>734</v>
      </c>
      <c r="X292">
        <v>74</v>
      </c>
      <c r="Y292">
        <v>716.62</v>
      </c>
      <c r="Z292">
        <v>716.59676088000003</v>
      </c>
      <c r="AA292">
        <v>716.59676088000003</v>
      </c>
      <c r="AB292" s="74" t="s">
        <v>1194</v>
      </c>
      <c r="AC292" s="74" t="s">
        <v>1195</v>
      </c>
    </row>
    <row r="293" spans="1:29" x14ac:dyDescent="0.25">
      <c r="A293" t="s">
        <v>1191</v>
      </c>
      <c r="B293" t="s">
        <v>746</v>
      </c>
      <c r="C293" t="s">
        <v>716</v>
      </c>
      <c r="D293" t="s">
        <v>717</v>
      </c>
      <c r="E293" t="s">
        <v>716</v>
      </c>
      <c r="F293" t="s">
        <v>718</v>
      </c>
      <c r="G293" t="s">
        <v>719</v>
      </c>
      <c r="H293" t="s">
        <v>720</v>
      </c>
      <c r="I293" t="s">
        <v>721</v>
      </c>
      <c r="J293" s="74" t="s">
        <v>722</v>
      </c>
      <c r="K293" t="s">
        <v>723</v>
      </c>
      <c r="L293" t="s">
        <v>724</v>
      </c>
      <c r="M293" s="74" t="s">
        <v>747</v>
      </c>
      <c r="N293" t="s">
        <v>748</v>
      </c>
      <c r="O293" t="s">
        <v>749</v>
      </c>
      <c r="P293" s="74" t="s">
        <v>728</v>
      </c>
      <c r="Q293" t="s">
        <v>729</v>
      </c>
      <c r="R293" t="s">
        <v>730</v>
      </c>
      <c r="S293">
        <v>365</v>
      </c>
      <c r="T293" t="s">
        <v>1192</v>
      </c>
      <c r="U293" s="74" t="s">
        <v>1193</v>
      </c>
      <c r="V293" t="s">
        <v>756</v>
      </c>
      <c r="W293" t="s">
        <v>757</v>
      </c>
      <c r="X293">
        <v>74</v>
      </c>
      <c r="Y293">
        <v>75.38</v>
      </c>
      <c r="Z293">
        <v>25.093043051999999</v>
      </c>
      <c r="AA293">
        <v>25.093043051999999</v>
      </c>
      <c r="AB293" s="74" t="s">
        <v>1194</v>
      </c>
      <c r="AC293" s="74" t="s">
        <v>1195</v>
      </c>
    </row>
    <row r="294" spans="1:29" x14ac:dyDescent="0.25">
      <c r="A294" t="s">
        <v>1191</v>
      </c>
      <c r="B294" t="s">
        <v>746</v>
      </c>
      <c r="C294" t="s">
        <v>716</v>
      </c>
      <c r="D294" t="s">
        <v>717</v>
      </c>
      <c r="E294" t="s">
        <v>716</v>
      </c>
      <c r="F294" t="s">
        <v>718</v>
      </c>
      <c r="G294" t="s">
        <v>719</v>
      </c>
      <c r="H294" t="s">
        <v>720</v>
      </c>
      <c r="I294" t="s">
        <v>721</v>
      </c>
      <c r="J294" s="74" t="s">
        <v>722</v>
      </c>
      <c r="K294" t="s">
        <v>723</v>
      </c>
      <c r="L294" t="s">
        <v>724</v>
      </c>
      <c r="M294" s="74" t="s">
        <v>747</v>
      </c>
      <c r="N294" t="s">
        <v>748</v>
      </c>
      <c r="O294" t="s">
        <v>749</v>
      </c>
      <c r="P294" s="74" t="s">
        <v>728</v>
      </c>
      <c r="Q294" t="s">
        <v>729</v>
      </c>
      <c r="R294" t="s">
        <v>730</v>
      </c>
      <c r="S294">
        <v>365</v>
      </c>
      <c r="T294" t="s">
        <v>1192</v>
      </c>
      <c r="U294" s="74" t="s">
        <v>1193</v>
      </c>
      <c r="V294" t="s">
        <v>737</v>
      </c>
      <c r="W294" t="s">
        <v>738</v>
      </c>
      <c r="X294">
        <v>74</v>
      </c>
      <c r="Y294">
        <v>19.14</v>
      </c>
      <c r="Z294">
        <v>18.955951014</v>
      </c>
      <c r="AA294">
        <v>18.955951014</v>
      </c>
      <c r="AB294" s="74" t="s">
        <v>1194</v>
      </c>
      <c r="AC294" s="74" t="s">
        <v>1195</v>
      </c>
    </row>
    <row r="295" spans="1:29" x14ac:dyDescent="0.25">
      <c r="A295" t="s">
        <v>1196</v>
      </c>
      <c r="B295" t="s">
        <v>746</v>
      </c>
      <c r="C295" t="s">
        <v>716</v>
      </c>
      <c r="D295" t="s">
        <v>717</v>
      </c>
      <c r="E295" t="s">
        <v>716</v>
      </c>
      <c r="F295" t="s">
        <v>718</v>
      </c>
      <c r="G295" t="s">
        <v>719</v>
      </c>
      <c r="H295" t="s">
        <v>720</v>
      </c>
      <c r="I295" t="s">
        <v>721</v>
      </c>
      <c r="J295" s="74" t="s">
        <v>722</v>
      </c>
      <c r="K295" t="s">
        <v>723</v>
      </c>
      <c r="L295" t="s">
        <v>724</v>
      </c>
      <c r="M295" s="74" t="s">
        <v>747</v>
      </c>
      <c r="N295" t="s">
        <v>748</v>
      </c>
      <c r="O295" t="s">
        <v>749</v>
      </c>
      <c r="P295" s="74" t="s">
        <v>728</v>
      </c>
      <c r="Q295" t="s">
        <v>729</v>
      </c>
      <c r="R295" t="s">
        <v>730</v>
      </c>
      <c r="S295">
        <v>365</v>
      </c>
      <c r="T295" t="s">
        <v>1197</v>
      </c>
      <c r="U295" s="74" t="s">
        <v>1198</v>
      </c>
      <c r="V295" t="s">
        <v>737</v>
      </c>
      <c r="W295" t="s">
        <v>738</v>
      </c>
      <c r="X295">
        <v>43</v>
      </c>
      <c r="Y295">
        <v>16.12</v>
      </c>
      <c r="Z295">
        <v>15.258327083999999</v>
      </c>
      <c r="AA295">
        <v>15.258327083999999</v>
      </c>
      <c r="AB295" s="74" t="s">
        <v>1199</v>
      </c>
      <c r="AC295" s="74" t="s">
        <v>1200</v>
      </c>
    </row>
    <row r="296" spans="1:29" x14ac:dyDescent="0.25">
      <c r="A296" t="s">
        <v>1196</v>
      </c>
      <c r="B296" t="s">
        <v>746</v>
      </c>
      <c r="C296" t="s">
        <v>716</v>
      </c>
      <c r="D296" t="s">
        <v>717</v>
      </c>
      <c r="E296" t="s">
        <v>716</v>
      </c>
      <c r="F296" t="s">
        <v>718</v>
      </c>
      <c r="G296" t="s">
        <v>719</v>
      </c>
      <c r="H296" t="s">
        <v>720</v>
      </c>
      <c r="I296" t="s">
        <v>721</v>
      </c>
      <c r="J296" s="74" t="s">
        <v>722</v>
      </c>
      <c r="K296" t="s">
        <v>723</v>
      </c>
      <c r="L296" t="s">
        <v>724</v>
      </c>
      <c r="M296" s="74" t="s">
        <v>747</v>
      </c>
      <c r="N296" t="s">
        <v>748</v>
      </c>
      <c r="O296" t="s">
        <v>749</v>
      </c>
      <c r="P296" s="74" t="s">
        <v>728</v>
      </c>
      <c r="Q296" t="s">
        <v>729</v>
      </c>
      <c r="R296" t="s">
        <v>730</v>
      </c>
      <c r="S296">
        <v>365</v>
      </c>
      <c r="T296" t="s">
        <v>1197</v>
      </c>
      <c r="U296" s="74" t="s">
        <v>1198</v>
      </c>
      <c r="V296" t="s">
        <v>756</v>
      </c>
      <c r="W296" t="s">
        <v>757</v>
      </c>
      <c r="X296">
        <v>43</v>
      </c>
      <c r="Y296">
        <v>15.98</v>
      </c>
      <c r="Z296">
        <v>15.736368647999999</v>
      </c>
      <c r="AA296">
        <v>15.736368647999999</v>
      </c>
      <c r="AB296" s="74" t="s">
        <v>1199</v>
      </c>
      <c r="AC296" s="74" t="s">
        <v>1200</v>
      </c>
    </row>
    <row r="297" spans="1:29" x14ac:dyDescent="0.25">
      <c r="A297" t="s">
        <v>1196</v>
      </c>
      <c r="B297" t="s">
        <v>746</v>
      </c>
      <c r="C297" t="s">
        <v>716</v>
      </c>
      <c r="D297" t="s">
        <v>717</v>
      </c>
      <c r="E297" t="s">
        <v>716</v>
      </c>
      <c r="F297" t="s">
        <v>718</v>
      </c>
      <c r="G297" t="s">
        <v>719</v>
      </c>
      <c r="H297" t="s">
        <v>720</v>
      </c>
      <c r="I297" t="s">
        <v>721</v>
      </c>
      <c r="J297" s="74" t="s">
        <v>722</v>
      </c>
      <c r="K297" t="s">
        <v>723</v>
      </c>
      <c r="L297" t="s">
        <v>724</v>
      </c>
      <c r="M297" s="74" t="s">
        <v>747</v>
      </c>
      <c r="N297" t="s">
        <v>748</v>
      </c>
      <c r="O297" t="s">
        <v>749</v>
      </c>
      <c r="P297" s="74" t="s">
        <v>728</v>
      </c>
      <c r="Q297" t="s">
        <v>729</v>
      </c>
      <c r="R297" t="s">
        <v>730</v>
      </c>
      <c r="S297">
        <v>365</v>
      </c>
      <c r="T297" t="s">
        <v>1197</v>
      </c>
      <c r="U297" s="74" t="s">
        <v>1198</v>
      </c>
      <c r="V297" t="s">
        <v>733</v>
      </c>
      <c r="W297" t="s">
        <v>734</v>
      </c>
      <c r="X297">
        <v>43</v>
      </c>
      <c r="Y297">
        <v>164.88</v>
      </c>
      <c r="Z297">
        <v>162.57150109200001</v>
      </c>
      <c r="AA297">
        <v>162.57150109200001</v>
      </c>
      <c r="AB297" s="74" t="s">
        <v>1199</v>
      </c>
      <c r="AC297" s="74" t="s">
        <v>1200</v>
      </c>
    </row>
    <row r="298" spans="1:29" x14ac:dyDescent="0.25">
      <c r="A298" t="s">
        <v>1196</v>
      </c>
      <c r="B298" t="s">
        <v>746</v>
      </c>
      <c r="C298" t="s">
        <v>716</v>
      </c>
      <c r="D298" t="s">
        <v>717</v>
      </c>
      <c r="E298" t="s">
        <v>716</v>
      </c>
      <c r="F298" t="s">
        <v>718</v>
      </c>
      <c r="G298" t="s">
        <v>719</v>
      </c>
      <c r="H298" t="s">
        <v>720</v>
      </c>
      <c r="I298" t="s">
        <v>721</v>
      </c>
      <c r="J298" s="74" t="s">
        <v>722</v>
      </c>
      <c r="K298" t="s">
        <v>723</v>
      </c>
      <c r="L298" t="s">
        <v>724</v>
      </c>
      <c r="M298" s="74" t="s">
        <v>747</v>
      </c>
      <c r="N298" t="s">
        <v>748</v>
      </c>
      <c r="O298" t="s">
        <v>749</v>
      </c>
      <c r="P298" s="74" t="s">
        <v>728</v>
      </c>
      <c r="Q298" t="s">
        <v>729</v>
      </c>
      <c r="R298" t="s">
        <v>730</v>
      </c>
      <c r="S298">
        <v>365</v>
      </c>
      <c r="T298" t="s">
        <v>1197</v>
      </c>
      <c r="U298" s="74" t="s">
        <v>1198</v>
      </c>
      <c r="V298" t="s">
        <v>741</v>
      </c>
      <c r="W298" t="s">
        <v>742</v>
      </c>
      <c r="X298">
        <v>43</v>
      </c>
      <c r="Y298">
        <v>8.4499999999999993</v>
      </c>
      <c r="Z298">
        <v>7.9976496600000004</v>
      </c>
      <c r="AA298">
        <v>7.9976496600000004</v>
      </c>
      <c r="AB298" s="74" t="s">
        <v>1199</v>
      </c>
      <c r="AC298" s="74" t="s">
        <v>1200</v>
      </c>
    </row>
    <row r="299" spans="1:29" x14ac:dyDescent="0.25">
      <c r="A299" t="s">
        <v>1196</v>
      </c>
      <c r="B299" t="s">
        <v>746</v>
      </c>
      <c r="C299" t="s">
        <v>716</v>
      </c>
      <c r="D299" t="s">
        <v>717</v>
      </c>
      <c r="E299" t="s">
        <v>716</v>
      </c>
      <c r="F299" t="s">
        <v>718</v>
      </c>
      <c r="G299" t="s">
        <v>719</v>
      </c>
      <c r="H299" t="s">
        <v>720</v>
      </c>
      <c r="I299" t="s">
        <v>721</v>
      </c>
      <c r="J299" s="74" t="s">
        <v>722</v>
      </c>
      <c r="K299" t="s">
        <v>723</v>
      </c>
      <c r="L299" t="s">
        <v>724</v>
      </c>
      <c r="M299" s="74" t="s">
        <v>747</v>
      </c>
      <c r="N299" t="s">
        <v>748</v>
      </c>
      <c r="O299" t="s">
        <v>749</v>
      </c>
      <c r="P299" s="74" t="s">
        <v>728</v>
      </c>
      <c r="Q299" t="s">
        <v>729</v>
      </c>
      <c r="R299" t="s">
        <v>730</v>
      </c>
      <c r="S299">
        <v>365</v>
      </c>
      <c r="T299" t="s">
        <v>1197</v>
      </c>
      <c r="U299" s="74" t="s">
        <v>1198</v>
      </c>
      <c r="V299" t="s">
        <v>739</v>
      </c>
      <c r="W299" t="s">
        <v>740</v>
      </c>
      <c r="X299">
        <v>43</v>
      </c>
      <c r="Y299">
        <v>90.52</v>
      </c>
      <c r="Z299">
        <v>86.813246520000007</v>
      </c>
      <c r="AA299">
        <v>86.813246520000007</v>
      </c>
      <c r="AB299" s="74" t="s">
        <v>1199</v>
      </c>
      <c r="AC299" s="74" t="s">
        <v>1200</v>
      </c>
    </row>
    <row r="300" spans="1:29" x14ac:dyDescent="0.25">
      <c r="A300" t="s">
        <v>1196</v>
      </c>
      <c r="B300" t="s">
        <v>746</v>
      </c>
      <c r="C300" t="s">
        <v>716</v>
      </c>
      <c r="D300" t="s">
        <v>717</v>
      </c>
      <c r="E300" t="s">
        <v>716</v>
      </c>
      <c r="F300" t="s">
        <v>718</v>
      </c>
      <c r="G300" t="s">
        <v>719</v>
      </c>
      <c r="H300" t="s">
        <v>720</v>
      </c>
      <c r="I300" t="s">
        <v>721</v>
      </c>
      <c r="J300" s="74" t="s">
        <v>722</v>
      </c>
      <c r="K300" t="s">
        <v>723</v>
      </c>
      <c r="L300" t="s">
        <v>724</v>
      </c>
      <c r="M300" s="74" t="s">
        <v>747</v>
      </c>
      <c r="N300" t="s">
        <v>748</v>
      </c>
      <c r="O300" t="s">
        <v>749</v>
      </c>
      <c r="P300" s="74" t="s">
        <v>728</v>
      </c>
      <c r="Q300" t="s">
        <v>729</v>
      </c>
      <c r="R300" t="s">
        <v>730</v>
      </c>
      <c r="S300">
        <v>365</v>
      </c>
      <c r="T300" t="s">
        <v>1197</v>
      </c>
      <c r="U300" s="74" t="s">
        <v>1198</v>
      </c>
      <c r="V300" t="s">
        <v>893</v>
      </c>
      <c r="W300" t="s">
        <v>894</v>
      </c>
      <c r="X300">
        <v>43</v>
      </c>
      <c r="Y300">
        <v>51.17</v>
      </c>
      <c r="Z300">
        <v>29.474396951999999</v>
      </c>
      <c r="AA300">
        <v>29.474396951999999</v>
      </c>
      <c r="AB300" s="74" t="s">
        <v>1199</v>
      </c>
      <c r="AC300" s="74" t="s">
        <v>1200</v>
      </c>
    </row>
    <row r="301" spans="1:29" x14ac:dyDescent="0.25">
      <c r="A301" t="s">
        <v>1201</v>
      </c>
      <c r="B301" t="s">
        <v>746</v>
      </c>
      <c r="C301" t="s">
        <v>716</v>
      </c>
      <c r="D301" t="s">
        <v>717</v>
      </c>
      <c r="E301" t="s">
        <v>716</v>
      </c>
      <c r="F301" t="s">
        <v>718</v>
      </c>
      <c r="G301" t="s">
        <v>719</v>
      </c>
      <c r="H301" t="s">
        <v>720</v>
      </c>
      <c r="I301" t="s">
        <v>721</v>
      </c>
      <c r="J301" s="74" t="s">
        <v>722</v>
      </c>
      <c r="K301" t="s">
        <v>723</v>
      </c>
      <c r="L301" t="s">
        <v>724</v>
      </c>
      <c r="M301" s="74" t="s">
        <v>747</v>
      </c>
      <c r="N301" t="s">
        <v>748</v>
      </c>
      <c r="O301" t="s">
        <v>749</v>
      </c>
      <c r="P301" s="74" t="s">
        <v>728</v>
      </c>
      <c r="Q301" t="s">
        <v>729</v>
      </c>
      <c r="R301" t="s">
        <v>730</v>
      </c>
      <c r="S301">
        <v>365</v>
      </c>
      <c r="T301" t="s">
        <v>1202</v>
      </c>
      <c r="U301" s="74" t="s">
        <v>1203</v>
      </c>
      <c r="V301" t="s">
        <v>739</v>
      </c>
      <c r="W301" t="s">
        <v>740</v>
      </c>
      <c r="X301">
        <v>77</v>
      </c>
      <c r="Y301">
        <v>72.849999999999994</v>
      </c>
      <c r="Z301">
        <v>72.577164659999994</v>
      </c>
      <c r="AA301">
        <v>72.577164659999994</v>
      </c>
      <c r="AB301" s="74" t="s">
        <v>1204</v>
      </c>
      <c r="AC301" s="74" t="s">
        <v>1205</v>
      </c>
    </row>
    <row r="302" spans="1:29" x14ac:dyDescent="0.25">
      <c r="A302" t="s">
        <v>1201</v>
      </c>
      <c r="B302" t="s">
        <v>746</v>
      </c>
      <c r="C302" t="s">
        <v>716</v>
      </c>
      <c r="D302" t="s">
        <v>717</v>
      </c>
      <c r="E302" t="s">
        <v>716</v>
      </c>
      <c r="F302" t="s">
        <v>718</v>
      </c>
      <c r="G302" t="s">
        <v>719</v>
      </c>
      <c r="H302" t="s">
        <v>720</v>
      </c>
      <c r="I302" t="s">
        <v>721</v>
      </c>
      <c r="J302" s="74" t="s">
        <v>722</v>
      </c>
      <c r="K302" t="s">
        <v>723</v>
      </c>
      <c r="L302" t="s">
        <v>724</v>
      </c>
      <c r="M302" s="74" t="s">
        <v>747</v>
      </c>
      <c r="N302" t="s">
        <v>748</v>
      </c>
      <c r="O302" t="s">
        <v>749</v>
      </c>
      <c r="P302" s="74" t="s">
        <v>728</v>
      </c>
      <c r="Q302" t="s">
        <v>729</v>
      </c>
      <c r="R302" t="s">
        <v>730</v>
      </c>
      <c r="S302">
        <v>365</v>
      </c>
      <c r="T302" t="s">
        <v>1202</v>
      </c>
      <c r="U302" s="74" t="s">
        <v>1203</v>
      </c>
      <c r="V302" t="s">
        <v>733</v>
      </c>
      <c r="W302" t="s">
        <v>734</v>
      </c>
      <c r="X302">
        <v>77</v>
      </c>
      <c r="Y302">
        <v>957.03</v>
      </c>
      <c r="Z302">
        <v>955.19943519000003</v>
      </c>
      <c r="AA302">
        <v>955.19943519000003</v>
      </c>
      <c r="AB302" s="74" t="s">
        <v>1204</v>
      </c>
      <c r="AC302" s="74" t="s">
        <v>1205</v>
      </c>
    </row>
    <row r="303" spans="1:29" x14ac:dyDescent="0.25">
      <c r="A303" t="s">
        <v>1201</v>
      </c>
      <c r="B303" t="s">
        <v>746</v>
      </c>
      <c r="C303" t="s">
        <v>716</v>
      </c>
      <c r="D303" t="s">
        <v>717</v>
      </c>
      <c r="E303" t="s">
        <v>716</v>
      </c>
      <c r="F303" t="s">
        <v>718</v>
      </c>
      <c r="G303" t="s">
        <v>719</v>
      </c>
      <c r="H303" t="s">
        <v>720</v>
      </c>
      <c r="I303" t="s">
        <v>721</v>
      </c>
      <c r="J303" s="74" t="s">
        <v>722</v>
      </c>
      <c r="K303" t="s">
        <v>723</v>
      </c>
      <c r="L303" t="s">
        <v>724</v>
      </c>
      <c r="M303" s="74" t="s">
        <v>747</v>
      </c>
      <c r="N303" t="s">
        <v>748</v>
      </c>
      <c r="O303" t="s">
        <v>749</v>
      </c>
      <c r="P303" s="74" t="s">
        <v>728</v>
      </c>
      <c r="Q303" t="s">
        <v>729</v>
      </c>
      <c r="R303" t="s">
        <v>730</v>
      </c>
      <c r="S303">
        <v>365</v>
      </c>
      <c r="T303" t="s">
        <v>1202</v>
      </c>
      <c r="U303" s="74" t="s">
        <v>1203</v>
      </c>
      <c r="V303" t="s">
        <v>741</v>
      </c>
      <c r="W303" t="s">
        <v>742</v>
      </c>
      <c r="X303">
        <v>77</v>
      </c>
      <c r="Y303">
        <v>46.69</v>
      </c>
      <c r="Z303">
        <v>46.037383392000002</v>
      </c>
      <c r="AA303">
        <v>46.037383392000002</v>
      </c>
      <c r="AB303" s="74" t="s">
        <v>1204</v>
      </c>
      <c r="AC303" s="74" t="s">
        <v>1205</v>
      </c>
    </row>
    <row r="304" spans="1:29" x14ac:dyDescent="0.25">
      <c r="A304" t="s">
        <v>1201</v>
      </c>
      <c r="B304" t="s">
        <v>746</v>
      </c>
      <c r="C304" t="s">
        <v>716</v>
      </c>
      <c r="D304" t="s">
        <v>717</v>
      </c>
      <c r="E304" t="s">
        <v>716</v>
      </c>
      <c r="F304" t="s">
        <v>718</v>
      </c>
      <c r="G304" t="s">
        <v>719</v>
      </c>
      <c r="H304" t="s">
        <v>720</v>
      </c>
      <c r="I304" t="s">
        <v>721</v>
      </c>
      <c r="J304" s="74" t="s">
        <v>722</v>
      </c>
      <c r="K304" t="s">
        <v>723</v>
      </c>
      <c r="L304" t="s">
        <v>724</v>
      </c>
      <c r="M304" s="74" t="s">
        <v>747</v>
      </c>
      <c r="N304" t="s">
        <v>748</v>
      </c>
      <c r="O304" t="s">
        <v>749</v>
      </c>
      <c r="P304" s="74" t="s">
        <v>728</v>
      </c>
      <c r="Q304" t="s">
        <v>729</v>
      </c>
      <c r="R304" t="s">
        <v>730</v>
      </c>
      <c r="S304">
        <v>365</v>
      </c>
      <c r="T304" t="s">
        <v>1202</v>
      </c>
      <c r="U304" s="74" t="s">
        <v>1203</v>
      </c>
      <c r="V304" t="s">
        <v>756</v>
      </c>
      <c r="W304" t="s">
        <v>757</v>
      </c>
      <c r="X304">
        <v>77</v>
      </c>
      <c r="Y304">
        <v>32.020000000000003</v>
      </c>
      <c r="Z304">
        <v>31.036047042</v>
      </c>
      <c r="AA304">
        <v>31.036047042</v>
      </c>
      <c r="AB304" s="74" t="s">
        <v>1204</v>
      </c>
      <c r="AC304" s="74" t="s">
        <v>1205</v>
      </c>
    </row>
    <row r="305" spans="1:29" x14ac:dyDescent="0.25">
      <c r="A305" t="s">
        <v>1201</v>
      </c>
      <c r="B305" t="s">
        <v>746</v>
      </c>
      <c r="C305" t="s">
        <v>716</v>
      </c>
      <c r="D305" t="s">
        <v>717</v>
      </c>
      <c r="E305" t="s">
        <v>716</v>
      </c>
      <c r="F305" t="s">
        <v>718</v>
      </c>
      <c r="G305" t="s">
        <v>719</v>
      </c>
      <c r="H305" t="s">
        <v>720</v>
      </c>
      <c r="I305" t="s">
        <v>721</v>
      </c>
      <c r="J305" s="74" t="s">
        <v>722</v>
      </c>
      <c r="K305" t="s">
        <v>723</v>
      </c>
      <c r="L305" t="s">
        <v>724</v>
      </c>
      <c r="M305" s="74" t="s">
        <v>747</v>
      </c>
      <c r="N305" t="s">
        <v>748</v>
      </c>
      <c r="O305" t="s">
        <v>749</v>
      </c>
      <c r="P305" s="74" t="s">
        <v>728</v>
      </c>
      <c r="Q305" t="s">
        <v>729</v>
      </c>
      <c r="R305" t="s">
        <v>730</v>
      </c>
      <c r="S305">
        <v>365</v>
      </c>
      <c r="T305" t="s">
        <v>1202</v>
      </c>
      <c r="U305" s="74" t="s">
        <v>1203</v>
      </c>
      <c r="V305" t="s">
        <v>737</v>
      </c>
      <c r="W305" t="s">
        <v>738</v>
      </c>
      <c r="X305">
        <v>77</v>
      </c>
      <c r="Y305">
        <v>18.850000000000001</v>
      </c>
      <c r="Z305">
        <v>18.838840019999999</v>
      </c>
      <c r="AA305">
        <v>18.838840019999999</v>
      </c>
      <c r="AB305" s="74" t="s">
        <v>1204</v>
      </c>
      <c r="AC305" s="74" t="s">
        <v>1205</v>
      </c>
    </row>
    <row r="306" spans="1:29" x14ac:dyDescent="0.25">
      <c r="A306" t="s">
        <v>1206</v>
      </c>
      <c r="B306" t="s">
        <v>746</v>
      </c>
      <c r="C306" t="s">
        <v>716</v>
      </c>
      <c r="D306" t="s">
        <v>717</v>
      </c>
      <c r="E306" t="s">
        <v>716</v>
      </c>
      <c r="F306" t="s">
        <v>718</v>
      </c>
      <c r="G306" t="s">
        <v>719</v>
      </c>
      <c r="H306" t="s">
        <v>720</v>
      </c>
      <c r="I306" t="s">
        <v>721</v>
      </c>
      <c r="J306" s="74" t="s">
        <v>722</v>
      </c>
      <c r="K306" t="s">
        <v>723</v>
      </c>
      <c r="L306" t="s">
        <v>724</v>
      </c>
      <c r="M306" s="74" t="s">
        <v>747</v>
      </c>
      <c r="N306" t="s">
        <v>748</v>
      </c>
      <c r="O306" t="s">
        <v>749</v>
      </c>
      <c r="P306" s="74" t="s">
        <v>728</v>
      </c>
      <c r="Q306" t="s">
        <v>729</v>
      </c>
      <c r="R306" t="s">
        <v>730</v>
      </c>
      <c r="S306">
        <v>365</v>
      </c>
      <c r="T306" t="s">
        <v>1207</v>
      </c>
      <c r="U306" s="74" t="s">
        <v>1208</v>
      </c>
      <c r="V306" t="s">
        <v>737</v>
      </c>
      <c r="W306" t="s">
        <v>738</v>
      </c>
      <c r="X306">
        <v>41</v>
      </c>
      <c r="Y306">
        <v>21.47</v>
      </c>
      <c r="Z306">
        <v>19.61685726</v>
      </c>
      <c r="AA306">
        <v>19.61685726</v>
      </c>
      <c r="AB306" s="74" t="s">
        <v>1209</v>
      </c>
      <c r="AC306" s="74" t="s">
        <v>1210</v>
      </c>
    </row>
    <row r="307" spans="1:29" x14ac:dyDescent="0.25">
      <c r="A307" t="s">
        <v>1206</v>
      </c>
      <c r="B307" t="s">
        <v>746</v>
      </c>
      <c r="C307" t="s">
        <v>716</v>
      </c>
      <c r="D307" t="s">
        <v>717</v>
      </c>
      <c r="E307" t="s">
        <v>716</v>
      </c>
      <c r="F307" t="s">
        <v>718</v>
      </c>
      <c r="G307" t="s">
        <v>719</v>
      </c>
      <c r="H307" t="s">
        <v>720</v>
      </c>
      <c r="I307" t="s">
        <v>721</v>
      </c>
      <c r="J307" s="74" t="s">
        <v>722</v>
      </c>
      <c r="K307" t="s">
        <v>723</v>
      </c>
      <c r="L307" t="s">
        <v>724</v>
      </c>
      <c r="M307" s="74" t="s">
        <v>747</v>
      </c>
      <c r="N307" t="s">
        <v>748</v>
      </c>
      <c r="O307" t="s">
        <v>749</v>
      </c>
      <c r="P307" s="74" t="s">
        <v>728</v>
      </c>
      <c r="Q307" t="s">
        <v>729</v>
      </c>
      <c r="R307" t="s">
        <v>730</v>
      </c>
      <c r="S307">
        <v>365</v>
      </c>
      <c r="T307" t="s">
        <v>1207</v>
      </c>
      <c r="U307" s="74" t="s">
        <v>1208</v>
      </c>
      <c r="V307" t="s">
        <v>756</v>
      </c>
      <c r="W307" t="s">
        <v>757</v>
      </c>
      <c r="X307">
        <v>41</v>
      </c>
      <c r="Y307">
        <v>7.46</v>
      </c>
      <c r="Z307">
        <v>6.0297357119999999</v>
      </c>
      <c r="AA307">
        <v>6.0297357119999999</v>
      </c>
      <c r="AB307" s="74" t="s">
        <v>1209</v>
      </c>
      <c r="AC307" s="74" t="s">
        <v>1210</v>
      </c>
    </row>
    <row r="308" spans="1:29" x14ac:dyDescent="0.25">
      <c r="A308" t="s">
        <v>1206</v>
      </c>
      <c r="B308" t="s">
        <v>746</v>
      </c>
      <c r="C308" t="s">
        <v>716</v>
      </c>
      <c r="D308" t="s">
        <v>717</v>
      </c>
      <c r="E308" t="s">
        <v>716</v>
      </c>
      <c r="F308" t="s">
        <v>718</v>
      </c>
      <c r="G308" t="s">
        <v>719</v>
      </c>
      <c r="H308" t="s">
        <v>720</v>
      </c>
      <c r="I308" t="s">
        <v>721</v>
      </c>
      <c r="J308" s="74" t="s">
        <v>722</v>
      </c>
      <c r="K308" t="s">
        <v>723</v>
      </c>
      <c r="L308" t="s">
        <v>724</v>
      </c>
      <c r="M308" s="74" t="s">
        <v>747</v>
      </c>
      <c r="N308" t="s">
        <v>748</v>
      </c>
      <c r="O308" t="s">
        <v>749</v>
      </c>
      <c r="P308" s="74" t="s">
        <v>728</v>
      </c>
      <c r="Q308" t="s">
        <v>729</v>
      </c>
      <c r="R308" t="s">
        <v>730</v>
      </c>
      <c r="S308">
        <v>365</v>
      </c>
      <c r="T308" t="s">
        <v>1207</v>
      </c>
      <c r="U308" s="74" t="s">
        <v>1208</v>
      </c>
      <c r="V308" t="s">
        <v>893</v>
      </c>
      <c r="W308" t="s">
        <v>894</v>
      </c>
      <c r="X308">
        <v>41</v>
      </c>
      <c r="Y308">
        <v>71.92</v>
      </c>
      <c r="Z308">
        <v>71.154475391999995</v>
      </c>
      <c r="AA308">
        <v>71.154475391999995</v>
      </c>
      <c r="AB308" s="74" t="s">
        <v>1209</v>
      </c>
      <c r="AC308" s="74" t="s">
        <v>1210</v>
      </c>
    </row>
    <row r="309" spans="1:29" x14ac:dyDescent="0.25">
      <c r="A309" t="s">
        <v>1206</v>
      </c>
      <c r="B309" t="s">
        <v>746</v>
      </c>
      <c r="C309" t="s">
        <v>716</v>
      </c>
      <c r="D309" t="s">
        <v>717</v>
      </c>
      <c r="E309" t="s">
        <v>716</v>
      </c>
      <c r="F309" t="s">
        <v>718</v>
      </c>
      <c r="G309" t="s">
        <v>719</v>
      </c>
      <c r="H309" t="s">
        <v>720</v>
      </c>
      <c r="I309" t="s">
        <v>721</v>
      </c>
      <c r="J309" s="74" t="s">
        <v>722</v>
      </c>
      <c r="K309" t="s">
        <v>723</v>
      </c>
      <c r="L309" t="s">
        <v>724</v>
      </c>
      <c r="M309" s="74" t="s">
        <v>747</v>
      </c>
      <c r="N309" t="s">
        <v>748</v>
      </c>
      <c r="O309" t="s">
        <v>749</v>
      </c>
      <c r="P309" s="74" t="s">
        <v>728</v>
      </c>
      <c r="Q309" t="s">
        <v>729</v>
      </c>
      <c r="R309" t="s">
        <v>730</v>
      </c>
      <c r="S309">
        <v>365</v>
      </c>
      <c r="T309" t="s">
        <v>1207</v>
      </c>
      <c r="U309" s="74" t="s">
        <v>1208</v>
      </c>
      <c r="V309" t="s">
        <v>739</v>
      </c>
      <c r="W309" t="s">
        <v>740</v>
      </c>
      <c r="X309">
        <v>41</v>
      </c>
      <c r="Y309">
        <v>65.37</v>
      </c>
      <c r="Z309">
        <v>65.007730788000003</v>
      </c>
      <c r="AA309">
        <v>65.007730788000003</v>
      </c>
      <c r="AB309" s="74" t="s">
        <v>1209</v>
      </c>
      <c r="AC309" s="74" t="s">
        <v>1210</v>
      </c>
    </row>
    <row r="310" spans="1:29" x14ac:dyDescent="0.25">
      <c r="A310" t="s">
        <v>1206</v>
      </c>
      <c r="B310" t="s">
        <v>746</v>
      </c>
      <c r="C310" t="s">
        <v>716</v>
      </c>
      <c r="D310" t="s">
        <v>717</v>
      </c>
      <c r="E310" t="s">
        <v>716</v>
      </c>
      <c r="F310" t="s">
        <v>718</v>
      </c>
      <c r="G310" t="s">
        <v>719</v>
      </c>
      <c r="H310" t="s">
        <v>720</v>
      </c>
      <c r="I310" t="s">
        <v>721</v>
      </c>
      <c r="J310" s="74" t="s">
        <v>722</v>
      </c>
      <c r="K310" t="s">
        <v>723</v>
      </c>
      <c r="L310" t="s">
        <v>724</v>
      </c>
      <c r="M310" s="74" t="s">
        <v>747</v>
      </c>
      <c r="N310" t="s">
        <v>748</v>
      </c>
      <c r="O310" t="s">
        <v>749</v>
      </c>
      <c r="P310" s="74" t="s">
        <v>728</v>
      </c>
      <c r="Q310" t="s">
        <v>729</v>
      </c>
      <c r="R310" t="s">
        <v>730</v>
      </c>
      <c r="S310">
        <v>365</v>
      </c>
      <c r="T310" t="s">
        <v>1207</v>
      </c>
      <c r="U310" s="74" t="s">
        <v>1208</v>
      </c>
      <c r="V310" t="s">
        <v>741</v>
      </c>
      <c r="W310" t="s">
        <v>742</v>
      </c>
      <c r="X310">
        <v>41</v>
      </c>
      <c r="Y310">
        <v>20.13</v>
      </c>
      <c r="Z310">
        <v>19.421842439999999</v>
      </c>
      <c r="AA310">
        <v>19.421842439999999</v>
      </c>
      <c r="AB310" s="74" t="s">
        <v>1209</v>
      </c>
      <c r="AC310" s="74" t="s">
        <v>1210</v>
      </c>
    </row>
    <row r="311" spans="1:29" x14ac:dyDescent="0.25">
      <c r="A311" t="s">
        <v>1206</v>
      </c>
      <c r="B311" t="s">
        <v>746</v>
      </c>
      <c r="C311" t="s">
        <v>716</v>
      </c>
      <c r="D311" t="s">
        <v>717</v>
      </c>
      <c r="E311" t="s">
        <v>716</v>
      </c>
      <c r="F311" t="s">
        <v>718</v>
      </c>
      <c r="G311" t="s">
        <v>719</v>
      </c>
      <c r="H311" t="s">
        <v>720</v>
      </c>
      <c r="I311" t="s">
        <v>721</v>
      </c>
      <c r="J311" s="74" t="s">
        <v>722</v>
      </c>
      <c r="K311" t="s">
        <v>723</v>
      </c>
      <c r="L311" t="s">
        <v>724</v>
      </c>
      <c r="M311" s="74" t="s">
        <v>747</v>
      </c>
      <c r="N311" t="s">
        <v>748</v>
      </c>
      <c r="O311" t="s">
        <v>749</v>
      </c>
      <c r="P311" s="74" t="s">
        <v>728</v>
      </c>
      <c r="Q311" t="s">
        <v>729</v>
      </c>
      <c r="R311" t="s">
        <v>730</v>
      </c>
      <c r="S311">
        <v>365</v>
      </c>
      <c r="T311" t="s">
        <v>1207</v>
      </c>
      <c r="U311" s="74" t="s">
        <v>1208</v>
      </c>
      <c r="V311" t="s">
        <v>733</v>
      </c>
      <c r="W311" t="s">
        <v>734</v>
      </c>
      <c r="X311">
        <v>41</v>
      </c>
      <c r="Y311">
        <v>75.7</v>
      </c>
      <c r="Z311">
        <v>75.326567315999995</v>
      </c>
      <c r="AA311">
        <v>75.326567315999995</v>
      </c>
      <c r="AB311" s="74" t="s">
        <v>1209</v>
      </c>
      <c r="AC311" s="74" t="s">
        <v>1210</v>
      </c>
    </row>
    <row r="312" spans="1:29" x14ac:dyDescent="0.25">
      <c r="A312" t="s">
        <v>1211</v>
      </c>
      <c r="B312" t="s">
        <v>746</v>
      </c>
      <c r="C312" t="s">
        <v>716</v>
      </c>
      <c r="D312" t="s">
        <v>717</v>
      </c>
      <c r="E312" t="s">
        <v>716</v>
      </c>
      <c r="F312" t="s">
        <v>718</v>
      </c>
      <c r="G312" t="s">
        <v>719</v>
      </c>
      <c r="H312" t="s">
        <v>720</v>
      </c>
      <c r="I312" t="s">
        <v>721</v>
      </c>
      <c r="J312" s="74" t="s">
        <v>722</v>
      </c>
      <c r="K312" t="s">
        <v>723</v>
      </c>
      <c r="L312" t="s">
        <v>724</v>
      </c>
      <c r="M312" s="74" t="s">
        <v>747</v>
      </c>
      <c r="N312" t="s">
        <v>748</v>
      </c>
      <c r="O312" t="s">
        <v>749</v>
      </c>
      <c r="P312" s="74" t="s">
        <v>728</v>
      </c>
      <c r="Q312" t="s">
        <v>729</v>
      </c>
      <c r="R312" t="s">
        <v>730</v>
      </c>
      <c r="S312">
        <v>365</v>
      </c>
      <c r="T312" t="s">
        <v>1212</v>
      </c>
      <c r="U312" s="74" t="s">
        <v>1213</v>
      </c>
      <c r="V312" t="s">
        <v>739</v>
      </c>
      <c r="W312" t="s">
        <v>740</v>
      </c>
      <c r="X312">
        <v>50</v>
      </c>
      <c r="Y312">
        <v>38.76</v>
      </c>
      <c r="Z312">
        <v>38.156436317999997</v>
      </c>
      <c r="AA312">
        <v>38.156436317999997</v>
      </c>
      <c r="AB312" s="74" t="s">
        <v>1214</v>
      </c>
      <c r="AC312" s="74" t="s">
        <v>1215</v>
      </c>
    </row>
    <row r="313" spans="1:29" x14ac:dyDescent="0.25">
      <c r="A313" t="s">
        <v>1211</v>
      </c>
      <c r="B313" t="s">
        <v>746</v>
      </c>
      <c r="C313" t="s">
        <v>716</v>
      </c>
      <c r="D313" t="s">
        <v>717</v>
      </c>
      <c r="E313" t="s">
        <v>716</v>
      </c>
      <c r="F313" t="s">
        <v>718</v>
      </c>
      <c r="G313" t="s">
        <v>719</v>
      </c>
      <c r="H313" t="s">
        <v>720</v>
      </c>
      <c r="I313" t="s">
        <v>721</v>
      </c>
      <c r="J313" s="74" t="s">
        <v>722</v>
      </c>
      <c r="K313" t="s">
        <v>723</v>
      </c>
      <c r="L313" t="s">
        <v>724</v>
      </c>
      <c r="M313" s="74" t="s">
        <v>747</v>
      </c>
      <c r="N313" t="s">
        <v>748</v>
      </c>
      <c r="O313" t="s">
        <v>749</v>
      </c>
      <c r="P313" s="74" t="s">
        <v>728</v>
      </c>
      <c r="Q313" t="s">
        <v>729</v>
      </c>
      <c r="R313" t="s">
        <v>730</v>
      </c>
      <c r="S313">
        <v>365</v>
      </c>
      <c r="T313" t="s">
        <v>1212</v>
      </c>
      <c r="U313" s="74" t="s">
        <v>1213</v>
      </c>
      <c r="V313" t="s">
        <v>741</v>
      </c>
      <c r="W313" t="s">
        <v>742</v>
      </c>
      <c r="X313">
        <v>50</v>
      </c>
      <c r="Y313">
        <v>17.989999999999998</v>
      </c>
      <c r="Z313">
        <v>17.831297484</v>
      </c>
      <c r="AA313">
        <v>17.831297484</v>
      </c>
      <c r="AB313" s="74" t="s">
        <v>1214</v>
      </c>
      <c r="AC313" s="74" t="s">
        <v>1215</v>
      </c>
    </row>
    <row r="314" spans="1:29" x14ac:dyDescent="0.25">
      <c r="A314" t="s">
        <v>1211</v>
      </c>
      <c r="B314" t="s">
        <v>746</v>
      </c>
      <c r="C314" t="s">
        <v>716</v>
      </c>
      <c r="D314" t="s">
        <v>717</v>
      </c>
      <c r="E314" t="s">
        <v>716</v>
      </c>
      <c r="F314" t="s">
        <v>718</v>
      </c>
      <c r="G314" t="s">
        <v>719</v>
      </c>
      <c r="H314" t="s">
        <v>720</v>
      </c>
      <c r="I314" t="s">
        <v>721</v>
      </c>
      <c r="J314" s="74" t="s">
        <v>722</v>
      </c>
      <c r="K314" t="s">
        <v>723</v>
      </c>
      <c r="L314" t="s">
        <v>724</v>
      </c>
      <c r="M314" s="74" t="s">
        <v>747</v>
      </c>
      <c r="N314" t="s">
        <v>748</v>
      </c>
      <c r="O314" t="s">
        <v>749</v>
      </c>
      <c r="P314" s="74" t="s">
        <v>728</v>
      </c>
      <c r="Q314" t="s">
        <v>729</v>
      </c>
      <c r="R314" t="s">
        <v>730</v>
      </c>
      <c r="S314">
        <v>365</v>
      </c>
      <c r="T314" t="s">
        <v>1212</v>
      </c>
      <c r="U314" s="74" t="s">
        <v>1213</v>
      </c>
      <c r="V314" t="s">
        <v>733</v>
      </c>
      <c r="W314" t="s">
        <v>734</v>
      </c>
      <c r="X314">
        <v>50</v>
      </c>
      <c r="Y314">
        <v>373.41</v>
      </c>
      <c r="Z314">
        <v>370.03653687000002</v>
      </c>
      <c r="AA314">
        <v>370.03653687000002</v>
      </c>
      <c r="AB314" s="74" t="s">
        <v>1214</v>
      </c>
      <c r="AC314" s="74" t="s">
        <v>1215</v>
      </c>
    </row>
    <row r="315" spans="1:29" x14ac:dyDescent="0.25">
      <c r="A315" t="s">
        <v>1211</v>
      </c>
      <c r="B315" t="s">
        <v>746</v>
      </c>
      <c r="C315" t="s">
        <v>716</v>
      </c>
      <c r="D315" t="s">
        <v>717</v>
      </c>
      <c r="E315" t="s">
        <v>716</v>
      </c>
      <c r="F315" t="s">
        <v>718</v>
      </c>
      <c r="G315" t="s">
        <v>719</v>
      </c>
      <c r="H315" t="s">
        <v>720</v>
      </c>
      <c r="I315" t="s">
        <v>721</v>
      </c>
      <c r="J315" s="74" t="s">
        <v>722</v>
      </c>
      <c r="K315" t="s">
        <v>723</v>
      </c>
      <c r="L315" t="s">
        <v>724</v>
      </c>
      <c r="M315" s="74" t="s">
        <v>747</v>
      </c>
      <c r="N315" t="s">
        <v>748</v>
      </c>
      <c r="O315" t="s">
        <v>749</v>
      </c>
      <c r="P315" s="74" t="s">
        <v>728</v>
      </c>
      <c r="Q315" t="s">
        <v>729</v>
      </c>
      <c r="R315" t="s">
        <v>730</v>
      </c>
      <c r="S315">
        <v>365</v>
      </c>
      <c r="T315" t="s">
        <v>1212</v>
      </c>
      <c r="U315" s="74" t="s">
        <v>1213</v>
      </c>
      <c r="V315" t="s">
        <v>756</v>
      </c>
      <c r="W315" t="s">
        <v>757</v>
      </c>
      <c r="X315">
        <v>50</v>
      </c>
      <c r="Y315">
        <v>16.399999999999999</v>
      </c>
      <c r="Z315">
        <v>16.345304976000001</v>
      </c>
      <c r="AA315">
        <v>16.345304976000001</v>
      </c>
      <c r="AB315" s="74" t="s">
        <v>1214</v>
      </c>
      <c r="AC315" s="74" t="s">
        <v>1215</v>
      </c>
    </row>
    <row r="316" spans="1:29" x14ac:dyDescent="0.25">
      <c r="A316" t="s">
        <v>1211</v>
      </c>
      <c r="B316" t="s">
        <v>746</v>
      </c>
      <c r="C316" t="s">
        <v>716</v>
      </c>
      <c r="D316" t="s">
        <v>717</v>
      </c>
      <c r="E316" t="s">
        <v>716</v>
      </c>
      <c r="F316" t="s">
        <v>718</v>
      </c>
      <c r="G316" t="s">
        <v>719</v>
      </c>
      <c r="H316" t="s">
        <v>720</v>
      </c>
      <c r="I316" t="s">
        <v>721</v>
      </c>
      <c r="J316" s="74" t="s">
        <v>722</v>
      </c>
      <c r="K316" t="s">
        <v>723</v>
      </c>
      <c r="L316" t="s">
        <v>724</v>
      </c>
      <c r="M316" s="74" t="s">
        <v>747</v>
      </c>
      <c r="N316" t="s">
        <v>748</v>
      </c>
      <c r="O316" t="s">
        <v>749</v>
      </c>
      <c r="P316" s="74" t="s">
        <v>728</v>
      </c>
      <c r="Q316" t="s">
        <v>729</v>
      </c>
      <c r="R316" t="s">
        <v>730</v>
      </c>
      <c r="S316">
        <v>365</v>
      </c>
      <c r="T316" t="s">
        <v>1212</v>
      </c>
      <c r="U316" s="74" t="s">
        <v>1213</v>
      </c>
      <c r="V316" t="s">
        <v>737</v>
      </c>
      <c r="W316" t="s">
        <v>738</v>
      </c>
      <c r="X316">
        <v>50</v>
      </c>
      <c r="Y316">
        <v>155.44999999999999</v>
      </c>
      <c r="Z316">
        <v>154.99665581400001</v>
      </c>
      <c r="AA316">
        <v>154.99665581400001</v>
      </c>
      <c r="AB316" s="74" t="s">
        <v>1214</v>
      </c>
      <c r="AC316" s="74" t="s">
        <v>1215</v>
      </c>
    </row>
    <row r="317" spans="1:29" x14ac:dyDescent="0.25">
      <c r="A317" t="s">
        <v>1216</v>
      </c>
      <c r="B317" t="s">
        <v>746</v>
      </c>
      <c r="C317" t="s">
        <v>716</v>
      </c>
      <c r="D317" t="s">
        <v>717</v>
      </c>
      <c r="E317" t="s">
        <v>716</v>
      </c>
      <c r="F317" t="s">
        <v>718</v>
      </c>
      <c r="G317" t="s">
        <v>719</v>
      </c>
      <c r="H317" t="s">
        <v>720</v>
      </c>
      <c r="I317" t="s">
        <v>721</v>
      </c>
      <c r="J317" s="74" t="s">
        <v>722</v>
      </c>
      <c r="K317" t="s">
        <v>723</v>
      </c>
      <c r="L317" t="s">
        <v>724</v>
      </c>
      <c r="M317" s="74" t="s">
        <v>747</v>
      </c>
      <c r="N317" t="s">
        <v>748</v>
      </c>
      <c r="O317" t="s">
        <v>749</v>
      </c>
      <c r="P317" s="74" t="s">
        <v>728</v>
      </c>
      <c r="Q317" t="s">
        <v>729</v>
      </c>
      <c r="R317" t="s">
        <v>730</v>
      </c>
      <c r="S317">
        <v>365</v>
      </c>
      <c r="T317" t="s">
        <v>1217</v>
      </c>
      <c r="U317" s="74" t="s">
        <v>1218</v>
      </c>
      <c r="V317" t="s">
        <v>733</v>
      </c>
      <c r="W317" t="s">
        <v>734</v>
      </c>
      <c r="X317">
        <v>89</v>
      </c>
      <c r="Y317">
        <v>1013.09</v>
      </c>
      <c r="Z317">
        <v>1012.92637446</v>
      </c>
      <c r="AA317">
        <v>1012.92637446</v>
      </c>
      <c r="AB317" s="74" t="s">
        <v>1219</v>
      </c>
      <c r="AC317" s="74" t="s">
        <v>1220</v>
      </c>
    </row>
    <row r="318" spans="1:29" x14ac:dyDescent="0.25">
      <c r="A318" t="s">
        <v>1216</v>
      </c>
      <c r="B318" t="s">
        <v>746</v>
      </c>
      <c r="C318" t="s">
        <v>716</v>
      </c>
      <c r="D318" t="s">
        <v>717</v>
      </c>
      <c r="E318" t="s">
        <v>716</v>
      </c>
      <c r="F318" t="s">
        <v>718</v>
      </c>
      <c r="G318" t="s">
        <v>719</v>
      </c>
      <c r="H318" t="s">
        <v>720</v>
      </c>
      <c r="I318" t="s">
        <v>721</v>
      </c>
      <c r="J318" s="74" t="s">
        <v>722</v>
      </c>
      <c r="K318" t="s">
        <v>723</v>
      </c>
      <c r="L318" t="s">
        <v>724</v>
      </c>
      <c r="M318" s="74" t="s">
        <v>747</v>
      </c>
      <c r="N318" t="s">
        <v>748</v>
      </c>
      <c r="O318" t="s">
        <v>749</v>
      </c>
      <c r="P318" s="74" t="s">
        <v>728</v>
      </c>
      <c r="Q318" t="s">
        <v>729</v>
      </c>
      <c r="R318" t="s">
        <v>730</v>
      </c>
      <c r="S318">
        <v>365</v>
      </c>
      <c r="T318" t="s">
        <v>1217</v>
      </c>
      <c r="U318" s="74" t="s">
        <v>1218</v>
      </c>
      <c r="V318" t="s">
        <v>893</v>
      </c>
      <c r="W318" t="s">
        <v>894</v>
      </c>
      <c r="X318">
        <v>89</v>
      </c>
      <c r="Y318">
        <v>213.42</v>
      </c>
      <c r="Z318">
        <v>14.427421008</v>
      </c>
      <c r="AA318">
        <v>14.427421008</v>
      </c>
      <c r="AB318" s="74" t="s">
        <v>1219</v>
      </c>
      <c r="AC318" s="74" t="s">
        <v>1220</v>
      </c>
    </row>
    <row r="319" spans="1:29" x14ac:dyDescent="0.25">
      <c r="A319" t="s">
        <v>1216</v>
      </c>
      <c r="B319" t="s">
        <v>746</v>
      </c>
      <c r="C319" t="s">
        <v>716</v>
      </c>
      <c r="D319" t="s">
        <v>717</v>
      </c>
      <c r="E319" t="s">
        <v>716</v>
      </c>
      <c r="F319" t="s">
        <v>718</v>
      </c>
      <c r="G319" t="s">
        <v>719</v>
      </c>
      <c r="H319" t="s">
        <v>720</v>
      </c>
      <c r="I319" t="s">
        <v>721</v>
      </c>
      <c r="J319" s="74" t="s">
        <v>722</v>
      </c>
      <c r="K319" t="s">
        <v>723</v>
      </c>
      <c r="L319" t="s">
        <v>724</v>
      </c>
      <c r="M319" s="74" t="s">
        <v>747</v>
      </c>
      <c r="N319" t="s">
        <v>748</v>
      </c>
      <c r="O319" t="s">
        <v>749</v>
      </c>
      <c r="P319" s="74" t="s">
        <v>728</v>
      </c>
      <c r="Q319" t="s">
        <v>729</v>
      </c>
      <c r="R319" t="s">
        <v>730</v>
      </c>
      <c r="S319">
        <v>365</v>
      </c>
      <c r="T319" t="s">
        <v>1217</v>
      </c>
      <c r="U319" s="74" t="s">
        <v>1218</v>
      </c>
      <c r="V319" t="s">
        <v>756</v>
      </c>
      <c r="W319" t="s">
        <v>757</v>
      </c>
      <c r="X319">
        <v>89</v>
      </c>
      <c r="Y319">
        <v>24.36</v>
      </c>
      <c r="Z319">
        <v>24.330089783999998</v>
      </c>
      <c r="AA319">
        <v>24.330089783999998</v>
      </c>
      <c r="AB319" s="74" t="s">
        <v>1219</v>
      </c>
      <c r="AC319" s="74" t="s">
        <v>1220</v>
      </c>
    </row>
    <row r="320" spans="1:29" x14ac:dyDescent="0.25">
      <c r="A320" t="s">
        <v>1216</v>
      </c>
      <c r="B320" t="s">
        <v>746</v>
      </c>
      <c r="C320" t="s">
        <v>716</v>
      </c>
      <c r="D320" t="s">
        <v>717</v>
      </c>
      <c r="E320" t="s">
        <v>716</v>
      </c>
      <c r="F320" t="s">
        <v>718</v>
      </c>
      <c r="G320" t="s">
        <v>719</v>
      </c>
      <c r="H320" t="s">
        <v>720</v>
      </c>
      <c r="I320" t="s">
        <v>721</v>
      </c>
      <c r="J320" s="74" t="s">
        <v>722</v>
      </c>
      <c r="K320" t="s">
        <v>723</v>
      </c>
      <c r="L320" t="s">
        <v>724</v>
      </c>
      <c r="M320" s="74" t="s">
        <v>747</v>
      </c>
      <c r="N320" t="s">
        <v>748</v>
      </c>
      <c r="O320" t="s">
        <v>749</v>
      </c>
      <c r="P320" s="74" t="s">
        <v>728</v>
      </c>
      <c r="Q320" t="s">
        <v>729</v>
      </c>
      <c r="R320" t="s">
        <v>730</v>
      </c>
      <c r="S320">
        <v>365</v>
      </c>
      <c r="T320" t="s">
        <v>1217</v>
      </c>
      <c r="U320" s="74" t="s">
        <v>1218</v>
      </c>
      <c r="V320" t="s">
        <v>737</v>
      </c>
      <c r="W320" t="s">
        <v>738</v>
      </c>
      <c r="X320">
        <v>89</v>
      </c>
      <c r="Y320">
        <v>175.74</v>
      </c>
      <c r="Z320">
        <v>175.05551263199999</v>
      </c>
      <c r="AA320">
        <v>175.05551263199999</v>
      </c>
      <c r="AB320" s="74" t="s">
        <v>1219</v>
      </c>
      <c r="AC320" s="74" t="s">
        <v>1220</v>
      </c>
    </row>
    <row r="321" spans="1:29" x14ac:dyDescent="0.25">
      <c r="A321" t="s">
        <v>1216</v>
      </c>
      <c r="B321" t="s">
        <v>746</v>
      </c>
      <c r="C321" t="s">
        <v>716</v>
      </c>
      <c r="D321" t="s">
        <v>717</v>
      </c>
      <c r="E321" t="s">
        <v>716</v>
      </c>
      <c r="F321" t="s">
        <v>718</v>
      </c>
      <c r="G321" t="s">
        <v>719</v>
      </c>
      <c r="H321" t="s">
        <v>720</v>
      </c>
      <c r="I321" t="s">
        <v>721</v>
      </c>
      <c r="J321" s="74" t="s">
        <v>722</v>
      </c>
      <c r="K321" t="s">
        <v>723</v>
      </c>
      <c r="L321" t="s">
        <v>724</v>
      </c>
      <c r="M321" s="74" t="s">
        <v>747</v>
      </c>
      <c r="N321" t="s">
        <v>748</v>
      </c>
      <c r="O321" t="s">
        <v>749</v>
      </c>
      <c r="P321" s="74" t="s">
        <v>728</v>
      </c>
      <c r="Q321" t="s">
        <v>729</v>
      </c>
      <c r="R321" t="s">
        <v>730</v>
      </c>
      <c r="S321">
        <v>365</v>
      </c>
      <c r="T321" t="s">
        <v>1217</v>
      </c>
      <c r="U321" s="74" t="s">
        <v>1218</v>
      </c>
      <c r="V321" t="s">
        <v>739</v>
      </c>
      <c r="W321" t="s">
        <v>740</v>
      </c>
      <c r="X321">
        <v>89</v>
      </c>
      <c r="Y321">
        <v>78.13</v>
      </c>
      <c r="Z321">
        <v>77.985201294000007</v>
      </c>
      <c r="AA321">
        <v>77.985201294000007</v>
      </c>
      <c r="AB321" s="74" t="s">
        <v>1219</v>
      </c>
      <c r="AC321" s="74" t="s">
        <v>1220</v>
      </c>
    </row>
    <row r="322" spans="1:29" x14ac:dyDescent="0.25">
      <c r="A322" t="s">
        <v>1216</v>
      </c>
      <c r="B322" t="s">
        <v>746</v>
      </c>
      <c r="C322" t="s">
        <v>716</v>
      </c>
      <c r="D322" t="s">
        <v>717</v>
      </c>
      <c r="E322" t="s">
        <v>716</v>
      </c>
      <c r="F322" t="s">
        <v>718</v>
      </c>
      <c r="G322" t="s">
        <v>719</v>
      </c>
      <c r="H322" t="s">
        <v>720</v>
      </c>
      <c r="I322" t="s">
        <v>721</v>
      </c>
      <c r="J322" s="74" t="s">
        <v>722</v>
      </c>
      <c r="K322" t="s">
        <v>723</v>
      </c>
      <c r="L322" t="s">
        <v>724</v>
      </c>
      <c r="M322" s="74" t="s">
        <v>747</v>
      </c>
      <c r="N322" t="s">
        <v>748</v>
      </c>
      <c r="O322" t="s">
        <v>749</v>
      </c>
      <c r="P322" s="74" t="s">
        <v>728</v>
      </c>
      <c r="Q322" t="s">
        <v>729</v>
      </c>
      <c r="R322" t="s">
        <v>730</v>
      </c>
      <c r="S322">
        <v>365</v>
      </c>
      <c r="T322" t="s">
        <v>1217</v>
      </c>
      <c r="U322" s="74" t="s">
        <v>1218</v>
      </c>
      <c r="V322" t="s">
        <v>741</v>
      </c>
      <c r="W322" t="s">
        <v>742</v>
      </c>
      <c r="X322">
        <v>89</v>
      </c>
      <c r="Y322">
        <v>80.89</v>
      </c>
      <c r="Z322">
        <v>80.650471902000007</v>
      </c>
      <c r="AA322">
        <v>80.650471902000007</v>
      </c>
      <c r="AB322" s="74" t="s">
        <v>1219</v>
      </c>
      <c r="AC322" s="74" t="s">
        <v>1220</v>
      </c>
    </row>
    <row r="323" spans="1:29" x14ac:dyDescent="0.25">
      <c r="A323" t="s">
        <v>1221</v>
      </c>
      <c r="B323" t="s">
        <v>746</v>
      </c>
      <c r="C323" t="s">
        <v>716</v>
      </c>
      <c r="D323" t="s">
        <v>717</v>
      </c>
      <c r="E323" t="s">
        <v>716</v>
      </c>
      <c r="F323" t="s">
        <v>718</v>
      </c>
      <c r="G323" t="s">
        <v>719</v>
      </c>
      <c r="H323" t="s">
        <v>720</v>
      </c>
      <c r="I323" t="s">
        <v>721</v>
      </c>
      <c r="J323" s="74" t="s">
        <v>722</v>
      </c>
      <c r="K323" t="s">
        <v>723</v>
      </c>
      <c r="L323" t="s">
        <v>724</v>
      </c>
      <c r="M323" s="74" t="s">
        <v>747</v>
      </c>
      <c r="N323" t="s">
        <v>748</v>
      </c>
      <c r="O323" t="s">
        <v>749</v>
      </c>
      <c r="P323" s="74" t="s">
        <v>728</v>
      </c>
      <c r="Q323" t="s">
        <v>729</v>
      </c>
      <c r="R323" t="s">
        <v>730</v>
      </c>
      <c r="S323">
        <v>365</v>
      </c>
      <c r="T323" t="s">
        <v>1222</v>
      </c>
      <c r="U323" s="74" t="s">
        <v>1223</v>
      </c>
      <c r="V323" t="s">
        <v>737</v>
      </c>
      <c r="W323" t="s">
        <v>738</v>
      </c>
      <c r="X323">
        <v>43</v>
      </c>
      <c r="Y323">
        <v>21.55</v>
      </c>
      <c r="Z323">
        <v>21.054657624000001</v>
      </c>
      <c r="AA323">
        <v>21.054657624000001</v>
      </c>
      <c r="AB323" s="74" t="s">
        <v>1224</v>
      </c>
      <c r="AC323" s="74" t="s">
        <v>1225</v>
      </c>
    </row>
    <row r="324" spans="1:29" x14ac:dyDescent="0.25">
      <c r="A324" t="s">
        <v>1221</v>
      </c>
      <c r="B324" t="s">
        <v>746</v>
      </c>
      <c r="C324" t="s">
        <v>716</v>
      </c>
      <c r="D324" t="s">
        <v>717</v>
      </c>
      <c r="E324" t="s">
        <v>716</v>
      </c>
      <c r="F324" t="s">
        <v>718</v>
      </c>
      <c r="G324" t="s">
        <v>719</v>
      </c>
      <c r="H324" t="s">
        <v>720</v>
      </c>
      <c r="I324" t="s">
        <v>721</v>
      </c>
      <c r="J324" s="74" t="s">
        <v>722</v>
      </c>
      <c r="K324" t="s">
        <v>723</v>
      </c>
      <c r="L324" t="s">
        <v>724</v>
      </c>
      <c r="M324" s="74" t="s">
        <v>747</v>
      </c>
      <c r="N324" t="s">
        <v>748</v>
      </c>
      <c r="O324" t="s">
        <v>749</v>
      </c>
      <c r="P324" s="74" t="s">
        <v>728</v>
      </c>
      <c r="Q324" t="s">
        <v>729</v>
      </c>
      <c r="R324" t="s">
        <v>730</v>
      </c>
      <c r="S324">
        <v>365</v>
      </c>
      <c r="T324" t="s">
        <v>1222</v>
      </c>
      <c r="U324" s="74" t="s">
        <v>1223</v>
      </c>
      <c r="V324" t="s">
        <v>756</v>
      </c>
      <c r="W324" t="s">
        <v>757</v>
      </c>
      <c r="X324">
        <v>43</v>
      </c>
      <c r="Y324">
        <v>2.34</v>
      </c>
      <c r="Z324">
        <v>2.2944361440000001</v>
      </c>
      <c r="AA324">
        <v>2.2944361440000001</v>
      </c>
      <c r="AB324" s="74" t="s">
        <v>1224</v>
      </c>
      <c r="AC324" s="74" t="s">
        <v>1225</v>
      </c>
    </row>
    <row r="325" spans="1:29" x14ac:dyDescent="0.25">
      <c r="A325" t="s">
        <v>1221</v>
      </c>
      <c r="B325" t="s">
        <v>746</v>
      </c>
      <c r="C325" t="s">
        <v>716</v>
      </c>
      <c r="D325" t="s">
        <v>717</v>
      </c>
      <c r="E325" t="s">
        <v>716</v>
      </c>
      <c r="F325" t="s">
        <v>718</v>
      </c>
      <c r="G325" t="s">
        <v>719</v>
      </c>
      <c r="H325" t="s">
        <v>720</v>
      </c>
      <c r="I325" t="s">
        <v>721</v>
      </c>
      <c r="J325" s="74" t="s">
        <v>722</v>
      </c>
      <c r="K325" t="s">
        <v>723</v>
      </c>
      <c r="L325" t="s">
        <v>724</v>
      </c>
      <c r="M325" s="74" t="s">
        <v>747</v>
      </c>
      <c r="N325" t="s">
        <v>748</v>
      </c>
      <c r="O325" t="s">
        <v>749</v>
      </c>
      <c r="P325" s="74" t="s">
        <v>728</v>
      </c>
      <c r="Q325" t="s">
        <v>729</v>
      </c>
      <c r="R325" t="s">
        <v>730</v>
      </c>
      <c r="S325">
        <v>365</v>
      </c>
      <c r="T325" t="s">
        <v>1222</v>
      </c>
      <c r="U325" s="74" t="s">
        <v>1223</v>
      </c>
      <c r="V325" t="s">
        <v>739</v>
      </c>
      <c r="W325" t="s">
        <v>740</v>
      </c>
      <c r="X325">
        <v>43</v>
      </c>
      <c r="Y325">
        <v>41.97</v>
      </c>
      <c r="Z325">
        <v>41.756042327999999</v>
      </c>
      <c r="AA325">
        <v>41.756042327999999</v>
      </c>
      <c r="AB325" s="74" t="s">
        <v>1224</v>
      </c>
      <c r="AC325" s="74" t="s">
        <v>1225</v>
      </c>
    </row>
    <row r="326" spans="1:29" x14ac:dyDescent="0.25">
      <c r="A326" t="s">
        <v>1221</v>
      </c>
      <c r="B326" t="s">
        <v>746</v>
      </c>
      <c r="C326" t="s">
        <v>716</v>
      </c>
      <c r="D326" t="s">
        <v>717</v>
      </c>
      <c r="E326" t="s">
        <v>716</v>
      </c>
      <c r="F326" t="s">
        <v>718</v>
      </c>
      <c r="G326" t="s">
        <v>719</v>
      </c>
      <c r="H326" t="s">
        <v>720</v>
      </c>
      <c r="I326" t="s">
        <v>721</v>
      </c>
      <c r="J326" s="74" t="s">
        <v>722</v>
      </c>
      <c r="K326" t="s">
        <v>723</v>
      </c>
      <c r="L326" t="s">
        <v>724</v>
      </c>
      <c r="M326" s="74" t="s">
        <v>747</v>
      </c>
      <c r="N326" t="s">
        <v>748</v>
      </c>
      <c r="O326" t="s">
        <v>749</v>
      </c>
      <c r="P326" s="74" t="s">
        <v>728</v>
      </c>
      <c r="Q326" t="s">
        <v>729</v>
      </c>
      <c r="R326" t="s">
        <v>730</v>
      </c>
      <c r="S326">
        <v>365</v>
      </c>
      <c r="T326" t="s">
        <v>1222</v>
      </c>
      <c r="U326" s="74" t="s">
        <v>1223</v>
      </c>
      <c r="V326" t="s">
        <v>741</v>
      </c>
      <c r="W326" t="s">
        <v>742</v>
      </c>
      <c r="X326">
        <v>43</v>
      </c>
      <c r="Y326">
        <v>10.41</v>
      </c>
      <c r="Z326">
        <v>10.073791728</v>
      </c>
      <c r="AA326">
        <v>10.073791728</v>
      </c>
      <c r="AB326" s="74" t="s">
        <v>1224</v>
      </c>
      <c r="AC326" s="74" t="s">
        <v>1225</v>
      </c>
    </row>
    <row r="327" spans="1:29" x14ac:dyDescent="0.25">
      <c r="A327" t="s">
        <v>1221</v>
      </c>
      <c r="B327" t="s">
        <v>746</v>
      </c>
      <c r="C327" t="s">
        <v>716</v>
      </c>
      <c r="D327" t="s">
        <v>717</v>
      </c>
      <c r="E327" t="s">
        <v>716</v>
      </c>
      <c r="F327" t="s">
        <v>718</v>
      </c>
      <c r="G327" t="s">
        <v>719</v>
      </c>
      <c r="H327" t="s">
        <v>720</v>
      </c>
      <c r="I327" t="s">
        <v>721</v>
      </c>
      <c r="J327" s="74" t="s">
        <v>722</v>
      </c>
      <c r="K327" t="s">
        <v>723</v>
      </c>
      <c r="L327" t="s">
        <v>724</v>
      </c>
      <c r="M327" s="74" t="s">
        <v>747</v>
      </c>
      <c r="N327" t="s">
        <v>748</v>
      </c>
      <c r="O327" t="s">
        <v>749</v>
      </c>
      <c r="P327" s="74" t="s">
        <v>728</v>
      </c>
      <c r="Q327" t="s">
        <v>729</v>
      </c>
      <c r="R327" t="s">
        <v>730</v>
      </c>
      <c r="S327">
        <v>365</v>
      </c>
      <c r="T327" t="s">
        <v>1222</v>
      </c>
      <c r="U327" s="74" t="s">
        <v>1223</v>
      </c>
      <c r="V327" t="s">
        <v>733</v>
      </c>
      <c r="W327" t="s">
        <v>734</v>
      </c>
      <c r="X327">
        <v>43</v>
      </c>
      <c r="Y327">
        <v>561.01</v>
      </c>
      <c r="Z327">
        <v>560.95288048800001</v>
      </c>
      <c r="AA327">
        <v>560.95288048800001</v>
      </c>
      <c r="AB327" s="74" t="s">
        <v>1224</v>
      </c>
      <c r="AC327" s="74" t="s">
        <v>1225</v>
      </c>
    </row>
    <row r="328" spans="1:29" x14ac:dyDescent="0.25">
      <c r="A328" t="s">
        <v>1221</v>
      </c>
      <c r="B328" t="s">
        <v>746</v>
      </c>
      <c r="C328" t="s">
        <v>716</v>
      </c>
      <c r="D328" t="s">
        <v>717</v>
      </c>
      <c r="E328" t="s">
        <v>716</v>
      </c>
      <c r="F328" t="s">
        <v>718</v>
      </c>
      <c r="G328" t="s">
        <v>719</v>
      </c>
      <c r="H328" t="s">
        <v>720</v>
      </c>
      <c r="I328" t="s">
        <v>721</v>
      </c>
      <c r="J328" s="74" t="s">
        <v>722</v>
      </c>
      <c r="K328" t="s">
        <v>723</v>
      </c>
      <c r="L328" t="s">
        <v>724</v>
      </c>
      <c r="M328" s="74" t="s">
        <v>747</v>
      </c>
      <c r="N328" t="s">
        <v>748</v>
      </c>
      <c r="O328" t="s">
        <v>749</v>
      </c>
      <c r="P328" s="74" t="s">
        <v>728</v>
      </c>
      <c r="Q328" t="s">
        <v>729</v>
      </c>
      <c r="R328" t="s">
        <v>730</v>
      </c>
      <c r="S328">
        <v>365</v>
      </c>
      <c r="T328" t="s">
        <v>1222</v>
      </c>
      <c r="U328" s="74" t="s">
        <v>1223</v>
      </c>
      <c r="V328" t="s">
        <v>893</v>
      </c>
      <c r="W328" t="s">
        <v>894</v>
      </c>
      <c r="X328">
        <v>43</v>
      </c>
      <c r="Y328">
        <v>93.06</v>
      </c>
      <c r="AB328" s="74" t="s">
        <v>1224</v>
      </c>
      <c r="AC328" s="74" t="s">
        <v>1225</v>
      </c>
    </row>
    <row r="329" spans="1:29" x14ac:dyDescent="0.25">
      <c r="A329" t="s">
        <v>1226</v>
      </c>
      <c r="B329" t="s">
        <v>746</v>
      </c>
      <c r="C329" t="s">
        <v>716</v>
      </c>
      <c r="D329" t="s">
        <v>717</v>
      </c>
      <c r="E329" t="s">
        <v>716</v>
      </c>
      <c r="F329" t="s">
        <v>718</v>
      </c>
      <c r="G329" t="s">
        <v>1227</v>
      </c>
      <c r="H329" t="s">
        <v>828</v>
      </c>
      <c r="I329" t="s">
        <v>829</v>
      </c>
      <c r="J329" s="74" t="s">
        <v>1228</v>
      </c>
      <c r="K329" t="s">
        <v>1229</v>
      </c>
      <c r="L329" t="s">
        <v>1230</v>
      </c>
      <c r="M329" s="74" t="s">
        <v>1231</v>
      </c>
      <c r="N329" t="s">
        <v>1232</v>
      </c>
      <c r="O329" t="s">
        <v>1233</v>
      </c>
      <c r="P329" s="74" t="s">
        <v>1115</v>
      </c>
      <c r="Q329" t="s">
        <v>1116</v>
      </c>
      <c r="R329" t="s">
        <v>1117</v>
      </c>
      <c r="S329">
        <v>366</v>
      </c>
      <c r="T329" t="s">
        <v>1234</v>
      </c>
      <c r="U329" s="74" t="s">
        <v>1235</v>
      </c>
      <c r="V329" t="s">
        <v>926</v>
      </c>
      <c r="W329" t="s">
        <v>70</v>
      </c>
      <c r="X329">
        <v>50</v>
      </c>
      <c r="Y329">
        <v>19.52</v>
      </c>
      <c r="Z329">
        <v>19.5</v>
      </c>
      <c r="AA329">
        <v>9.75</v>
      </c>
      <c r="AB329" s="74" t="s">
        <v>1236</v>
      </c>
      <c r="AC329" s="74" t="s">
        <v>1237</v>
      </c>
    </row>
    <row r="330" spans="1:29" x14ac:dyDescent="0.25">
      <c r="A330" t="s">
        <v>1226</v>
      </c>
      <c r="B330" t="s">
        <v>746</v>
      </c>
      <c r="C330" t="s">
        <v>716</v>
      </c>
      <c r="D330" t="s">
        <v>717</v>
      </c>
      <c r="E330" t="s">
        <v>716</v>
      </c>
      <c r="F330" t="s">
        <v>718</v>
      </c>
      <c r="G330" t="s">
        <v>1227</v>
      </c>
      <c r="H330" t="s">
        <v>828</v>
      </c>
      <c r="I330" t="s">
        <v>829</v>
      </c>
      <c r="J330" s="74" t="s">
        <v>1228</v>
      </c>
      <c r="K330" t="s">
        <v>1229</v>
      </c>
      <c r="L330" t="s">
        <v>1230</v>
      </c>
      <c r="M330" s="74" t="s">
        <v>1231</v>
      </c>
      <c r="N330" t="s">
        <v>1232</v>
      </c>
      <c r="O330" t="s">
        <v>1233</v>
      </c>
      <c r="P330" s="74" t="s">
        <v>1115</v>
      </c>
      <c r="Q330" t="s">
        <v>1116</v>
      </c>
      <c r="R330" t="s">
        <v>1117</v>
      </c>
      <c r="S330">
        <v>366</v>
      </c>
      <c r="T330" t="s">
        <v>1234</v>
      </c>
      <c r="U330" s="74" t="s">
        <v>1235</v>
      </c>
      <c r="V330" t="s">
        <v>824</v>
      </c>
      <c r="W330" t="s">
        <v>825</v>
      </c>
      <c r="X330">
        <v>50</v>
      </c>
      <c r="Y330">
        <v>406.43</v>
      </c>
      <c r="Z330">
        <v>406.416</v>
      </c>
      <c r="AA330">
        <v>203.208</v>
      </c>
      <c r="AB330" s="74" t="s">
        <v>1236</v>
      </c>
      <c r="AC330" s="74" t="s">
        <v>1237</v>
      </c>
    </row>
    <row r="331" spans="1:29" x14ac:dyDescent="0.25">
      <c r="A331" t="s">
        <v>1238</v>
      </c>
      <c r="B331" t="s">
        <v>746</v>
      </c>
      <c r="C331" t="s">
        <v>716</v>
      </c>
      <c r="D331" t="s">
        <v>717</v>
      </c>
      <c r="E331" t="s">
        <v>716</v>
      </c>
      <c r="F331" t="s">
        <v>718</v>
      </c>
      <c r="G331" t="s">
        <v>719</v>
      </c>
      <c r="H331" t="s">
        <v>720</v>
      </c>
      <c r="I331" t="s">
        <v>721</v>
      </c>
      <c r="J331" s="74" t="s">
        <v>722</v>
      </c>
      <c r="K331" t="s">
        <v>723</v>
      </c>
      <c r="L331" t="s">
        <v>724</v>
      </c>
      <c r="M331" s="74" t="s">
        <v>747</v>
      </c>
      <c r="N331" t="s">
        <v>748</v>
      </c>
      <c r="O331" t="s">
        <v>749</v>
      </c>
      <c r="P331" s="74" t="s">
        <v>728</v>
      </c>
      <c r="Q331" t="s">
        <v>729</v>
      </c>
      <c r="R331" t="s">
        <v>730</v>
      </c>
      <c r="S331">
        <v>366</v>
      </c>
      <c r="T331" t="s">
        <v>1239</v>
      </c>
      <c r="U331" s="74" t="s">
        <v>1240</v>
      </c>
      <c r="V331" t="s">
        <v>737</v>
      </c>
      <c r="W331" t="s">
        <v>738</v>
      </c>
      <c r="X331">
        <v>57</v>
      </c>
      <c r="Y331">
        <v>188.97</v>
      </c>
      <c r="Z331">
        <v>188.67847198199999</v>
      </c>
      <c r="AA331">
        <v>188.67847198199999</v>
      </c>
      <c r="AB331" s="74" t="s">
        <v>1241</v>
      </c>
      <c r="AC331" s="74" t="s">
        <v>1242</v>
      </c>
    </row>
    <row r="332" spans="1:29" x14ac:dyDescent="0.25">
      <c r="A332" t="s">
        <v>1238</v>
      </c>
      <c r="B332" t="s">
        <v>746</v>
      </c>
      <c r="C332" t="s">
        <v>716</v>
      </c>
      <c r="D332" t="s">
        <v>717</v>
      </c>
      <c r="E332" t="s">
        <v>716</v>
      </c>
      <c r="F332" t="s">
        <v>718</v>
      </c>
      <c r="G332" t="s">
        <v>719</v>
      </c>
      <c r="H332" t="s">
        <v>720</v>
      </c>
      <c r="I332" t="s">
        <v>721</v>
      </c>
      <c r="J332" s="74" t="s">
        <v>722</v>
      </c>
      <c r="K332" t="s">
        <v>723</v>
      </c>
      <c r="L332" t="s">
        <v>724</v>
      </c>
      <c r="M332" s="74" t="s">
        <v>747</v>
      </c>
      <c r="N332" t="s">
        <v>748</v>
      </c>
      <c r="O332" t="s">
        <v>749</v>
      </c>
      <c r="P332" s="74" t="s">
        <v>728</v>
      </c>
      <c r="Q332" t="s">
        <v>729</v>
      </c>
      <c r="R332" t="s">
        <v>730</v>
      </c>
      <c r="S332">
        <v>366</v>
      </c>
      <c r="T332" t="s">
        <v>1239</v>
      </c>
      <c r="U332" s="74" t="s">
        <v>1240</v>
      </c>
      <c r="V332" t="s">
        <v>733</v>
      </c>
      <c r="W332" t="s">
        <v>734</v>
      </c>
      <c r="X332">
        <v>57</v>
      </c>
      <c r="Y332">
        <v>190.9</v>
      </c>
      <c r="Z332">
        <v>188.91442970400001</v>
      </c>
      <c r="AA332">
        <v>188.91442970400001</v>
      </c>
      <c r="AB332" s="74" t="s">
        <v>1241</v>
      </c>
      <c r="AC332" s="74" t="s">
        <v>1242</v>
      </c>
    </row>
    <row r="333" spans="1:29" x14ac:dyDescent="0.25">
      <c r="A333" t="s">
        <v>1238</v>
      </c>
      <c r="B333" t="s">
        <v>746</v>
      </c>
      <c r="C333" t="s">
        <v>716</v>
      </c>
      <c r="D333" t="s">
        <v>717</v>
      </c>
      <c r="E333" t="s">
        <v>716</v>
      </c>
      <c r="F333" t="s">
        <v>718</v>
      </c>
      <c r="G333" t="s">
        <v>719</v>
      </c>
      <c r="H333" t="s">
        <v>720</v>
      </c>
      <c r="I333" t="s">
        <v>721</v>
      </c>
      <c r="J333" s="74" t="s">
        <v>722</v>
      </c>
      <c r="K333" t="s">
        <v>723</v>
      </c>
      <c r="L333" t="s">
        <v>724</v>
      </c>
      <c r="M333" s="74" t="s">
        <v>747</v>
      </c>
      <c r="N333" t="s">
        <v>748</v>
      </c>
      <c r="O333" t="s">
        <v>749</v>
      </c>
      <c r="P333" s="74" t="s">
        <v>728</v>
      </c>
      <c r="Q333" t="s">
        <v>729</v>
      </c>
      <c r="R333" t="s">
        <v>730</v>
      </c>
      <c r="S333">
        <v>366</v>
      </c>
      <c r="T333" t="s">
        <v>1239</v>
      </c>
      <c r="U333" s="74" t="s">
        <v>1240</v>
      </c>
      <c r="V333" t="s">
        <v>741</v>
      </c>
      <c r="W333" t="s">
        <v>742</v>
      </c>
      <c r="X333">
        <v>57</v>
      </c>
      <c r="Y333">
        <v>29.83</v>
      </c>
      <c r="Z333">
        <v>29.578336788000001</v>
      </c>
      <c r="AA333">
        <v>29.578336788000001</v>
      </c>
      <c r="AB333" s="74" t="s">
        <v>1241</v>
      </c>
      <c r="AC333" s="74" t="s">
        <v>1242</v>
      </c>
    </row>
    <row r="334" spans="1:29" x14ac:dyDescent="0.25">
      <c r="A334" t="s">
        <v>1238</v>
      </c>
      <c r="B334" t="s">
        <v>746</v>
      </c>
      <c r="C334" t="s">
        <v>716</v>
      </c>
      <c r="D334" t="s">
        <v>717</v>
      </c>
      <c r="E334" t="s">
        <v>716</v>
      </c>
      <c r="F334" t="s">
        <v>718</v>
      </c>
      <c r="G334" t="s">
        <v>719</v>
      </c>
      <c r="H334" t="s">
        <v>720</v>
      </c>
      <c r="I334" t="s">
        <v>721</v>
      </c>
      <c r="J334" s="74" t="s">
        <v>722</v>
      </c>
      <c r="K334" t="s">
        <v>723</v>
      </c>
      <c r="L334" t="s">
        <v>724</v>
      </c>
      <c r="M334" s="74" t="s">
        <v>747</v>
      </c>
      <c r="N334" t="s">
        <v>748</v>
      </c>
      <c r="O334" t="s">
        <v>749</v>
      </c>
      <c r="P334" s="74" t="s">
        <v>728</v>
      </c>
      <c r="Q334" t="s">
        <v>729</v>
      </c>
      <c r="R334" t="s">
        <v>730</v>
      </c>
      <c r="S334">
        <v>366</v>
      </c>
      <c r="T334" t="s">
        <v>1239</v>
      </c>
      <c r="U334" s="74" t="s">
        <v>1240</v>
      </c>
      <c r="V334" t="s">
        <v>893</v>
      </c>
      <c r="W334" t="s">
        <v>894</v>
      </c>
      <c r="X334">
        <v>57</v>
      </c>
      <c r="Y334">
        <v>35.840000000000003</v>
      </c>
      <c r="AB334" s="74" t="s">
        <v>1241</v>
      </c>
      <c r="AC334" s="74" t="s">
        <v>1242</v>
      </c>
    </row>
    <row r="335" spans="1:29" x14ac:dyDescent="0.25">
      <c r="A335" t="s">
        <v>1243</v>
      </c>
      <c r="B335" t="s">
        <v>746</v>
      </c>
      <c r="C335" t="s">
        <v>716</v>
      </c>
      <c r="D335" t="s">
        <v>717</v>
      </c>
      <c r="E335" t="s">
        <v>716</v>
      </c>
      <c r="F335" t="s">
        <v>718</v>
      </c>
      <c r="G335" t="s">
        <v>719</v>
      </c>
      <c r="H335" t="s">
        <v>720</v>
      </c>
      <c r="I335" t="s">
        <v>721</v>
      </c>
      <c r="J335" s="74" t="s">
        <v>722</v>
      </c>
      <c r="K335" t="s">
        <v>723</v>
      </c>
      <c r="L335" t="s">
        <v>724</v>
      </c>
      <c r="M335" s="74" t="s">
        <v>747</v>
      </c>
      <c r="N335" t="s">
        <v>748</v>
      </c>
      <c r="O335" t="s">
        <v>749</v>
      </c>
      <c r="P335" s="74" t="s">
        <v>728</v>
      </c>
      <c r="Q335" t="s">
        <v>729</v>
      </c>
      <c r="R335" t="s">
        <v>730</v>
      </c>
      <c r="S335">
        <v>366</v>
      </c>
      <c r="T335" t="s">
        <v>1244</v>
      </c>
      <c r="U335" s="74" t="s">
        <v>1245</v>
      </c>
      <c r="V335" t="s">
        <v>733</v>
      </c>
      <c r="W335" t="s">
        <v>734</v>
      </c>
      <c r="X335">
        <v>56</v>
      </c>
      <c r="Y335">
        <v>327.67</v>
      </c>
      <c r="Z335">
        <v>327.08579903999998</v>
      </c>
      <c r="AA335">
        <v>327.08579903999998</v>
      </c>
      <c r="AB335" s="74" t="s">
        <v>1246</v>
      </c>
      <c r="AC335" s="74" t="s">
        <v>1247</v>
      </c>
    </row>
    <row r="336" spans="1:29" x14ac:dyDescent="0.25">
      <c r="A336" t="s">
        <v>1243</v>
      </c>
      <c r="B336" t="s">
        <v>746</v>
      </c>
      <c r="C336" t="s">
        <v>716</v>
      </c>
      <c r="D336" t="s">
        <v>717</v>
      </c>
      <c r="E336" t="s">
        <v>716</v>
      </c>
      <c r="F336" t="s">
        <v>718</v>
      </c>
      <c r="G336" t="s">
        <v>719</v>
      </c>
      <c r="H336" t="s">
        <v>720</v>
      </c>
      <c r="I336" t="s">
        <v>721</v>
      </c>
      <c r="J336" s="74" t="s">
        <v>722</v>
      </c>
      <c r="K336" t="s">
        <v>723</v>
      </c>
      <c r="L336" t="s">
        <v>724</v>
      </c>
      <c r="M336" s="74" t="s">
        <v>747</v>
      </c>
      <c r="N336" t="s">
        <v>748</v>
      </c>
      <c r="O336" t="s">
        <v>749</v>
      </c>
      <c r="P336" s="74" t="s">
        <v>728</v>
      </c>
      <c r="Q336" t="s">
        <v>729</v>
      </c>
      <c r="R336" t="s">
        <v>730</v>
      </c>
      <c r="S336">
        <v>366</v>
      </c>
      <c r="T336" t="s">
        <v>1244</v>
      </c>
      <c r="U336" s="74" t="s">
        <v>1245</v>
      </c>
      <c r="V336" t="s">
        <v>893</v>
      </c>
      <c r="W336" t="s">
        <v>894</v>
      </c>
      <c r="X336">
        <v>56</v>
      </c>
      <c r="Y336">
        <v>121.09</v>
      </c>
      <c r="AB336" s="74" t="s">
        <v>1246</v>
      </c>
      <c r="AC336" s="74" t="s">
        <v>1247</v>
      </c>
    </row>
    <row r="337" spans="1:29" x14ac:dyDescent="0.25">
      <c r="A337" t="s">
        <v>1243</v>
      </c>
      <c r="B337" t="s">
        <v>746</v>
      </c>
      <c r="C337" t="s">
        <v>716</v>
      </c>
      <c r="D337" t="s">
        <v>717</v>
      </c>
      <c r="E337" t="s">
        <v>716</v>
      </c>
      <c r="F337" t="s">
        <v>718</v>
      </c>
      <c r="G337" t="s">
        <v>719</v>
      </c>
      <c r="H337" t="s">
        <v>720</v>
      </c>
      <c r="I337" t="s">
        <v>721</v>
      </c>
      <c r="J337" s="74" t="s">
        <v>722</v>
      </c>
      <c r="K337" t="s">
        <v>723</v>
      </c>
      <c r="L337" t="s">
        <v>724</v>
      </c>
      <c r="M337" s="74" t="s">
        <v>747</v>
      </c>
      <c r="N337" t="s">
        <v>748</v>
      </c>
      <c r="O337" t="s">
        <v>749</v>
      </c>
      <c r="P337" s="74" t="s">
        <v>728</v>
      </c>
      <c r="Q337" t="s">
        <v>729</v>
      </c>
      <c r="R337" t="s">
        <v>730</v>
      </c>
      <c r="S337">
        <v>366</v>
      </c>
      <c r="T337" t="s">
        <v>1244</v>
      </c>
      <c r="U337" s="74" t="s">
        <v>1245</v>
      </c>
      <c r="V337" t="s">
        <v>737</v>
      </c>
      <c r="W337" t="s">
        <v>738</v>
      </c>
      <c r="X337">
        <v>56</v>
      </c>
      <c r="Y337">
        <v>11.73</v>
      </c>
      <c r="Z337">
        <v>10.85497413</v>
      </c>
      <c r="AA337">
        <v>10.85497413</v>
      </c>
      <c r="AB337" s="74" t="s">
        <v>1246</v>
      </c>
      <c r="AC337" s="74" t="s">
        <v>1247</v>
      </c>
    </row>
    <row r="338" spans="1:29" x14ac:dyDescent="0.25">
      <c r="A338" t="s">
        <v>1243</v>
      </c>
      <c r="B338" t="s">
        <v>746</v>
      </c>
      <c r="C338" t="s">
        <v>716</v>
      </c>
      <c r="D338" t="s">
        <v>717</v>
      </c>
      <c r="E338" t="s">
        <v>716</v>
      </c>
      <c r="F338" t="s">
        <v>718</v>
      </c>
      <c r="G338" t="s">
        <v>719</v>
      </c>
      <c r="H338" t="s">
        <v>720</v>
      </c>
      <c r="I338" t="s">
        <v>721</v>
      </c>
      <c r="J338" s="74" t="s">
        <v>722</v>
      </c>
      <c r="K338" t="s">
        <v>723</v>
      </c>
      <c r="L338" t="s">
        <v>724</v>
      </c>
      <c r="M338" s="74" t="s">
        <v>747</v>
      </c>
      <c r="N338" t="s">
        <v>748</v>
      </c>
      <c r="O338" t="s">
        <v>749</v>
      </c>
      <c r="P338" s="74" t="s">
        <v>728</v>
      </c>
      <c r="Q338" t="s">
        <v>729</v>
      </c>
      <c r="R338" t="s">
        <v>730</v>
      </c>
      <c r="S338">
        <v>366</v>
      </c>
      <c r="T338" t="s">
        <v>1244</v>
      </c>
      <c r="U338" s="74" t="s">
        <v>1245</v>
      </c>
      <c r="V338" t="s">
        <v>741</v>
      </c>
      <c r="W338" t="s">
        <v>742</v>
      </c>
      <c r="X338">
        <v>56</v>
      </c>
      <c r="Y338">
        <v>14.9</v>
      </c>
      <c r="Z338">
        <v>14.898315432</v>
      </c>
      <c r="AA338">
        <v>14.898315432</v>
      </c>
      <c r="AB338" s="74" t="s">
        <v>1246</v>
      </c>
      <c r="AC338" s="74" t="s">
        <v>1247</v>
      </c>
    </row>
    <row r="339" spans="1:29" x14ac:dyDescent="0.25">
      <c r="A339" t="s">
        <v>1243</v>
      </c>
      <c r="B339" t="s">
        <v>746</v>
      </c>
      <c r="C339" t="s">
        <v>716</v>
      </c>
      <c r="D339" t="s">
        <v>717</v>
      </c>
      <c r="E339" t="s">
        <v>716</v>
      </c>
      <c r="F339" t="s">
        <v>718</v>
      </c>
      <c r="G339" t="s">
        <v>719</v>
      </c>
      <c r="H339" t="s">
        <v>720</v>
      </c>
      <c r="I339" t="s">
        <v>721</v>
      </c>
      <c r="J339" s="74" t="s">
        <v>722</v>
      </c>
      <c r="K339" t="s">
        <v>723</v>
      </c>
      <c r="L339" t="s">
        <v>724</v>
      </c>
      <c r="M339" s="74" t="s">
        <v>747</v>
      </c>
      <c r="N339" t="s">
        <v>748</v>
      </c>
      <c r="O339" t="s">
        <v>749</v>
      </c>
      <c r="P339" s="74" t="s">
        <v>728</v>
      </c>
      <c r="Q339" t="s">
        <v>729</v>
      </c>
      <c r="R339" t="s">
        <v>730</v>
      </c>
      <c r="S339">
        <v>366</v>
      </c>
      <c r="T339" t="s">
        <v>1244</v>
      </c>
      <c r="U339" s="74" t="s">
        <v>1245</v>
      </c>
      <c r="V339" t="s">
        <v>739</v>
      </c>
      <c r="W339" t="s">
        <v>740</v>
      </c>
      <c r="X339">
        <v>56</v>
      </c>
      <c r="Y339">
        <v>27.44</v>
      </c>
      <c r="Z339">
        <v>26.937264354</v>
      </c>
      <c r="AA339">
        <v>26.937264354</v>
      </c>
      <c r="AB339" s="74" t="s">
        <v>1246</v>
      </c>
      <c r="AC339" s="74" t="s">
        <v>1247</v>
      </c>
    </row>
    <row r="340" spans="1:29" x14ac:dyDescent="0.25">
      <c r="A340" t="s">
        <v>1248</v>
      </c>
      <c r="B340" t="s">
        <v>746</v>
      </c>
      <c r="C340" t="s">
        <v>716</v>
      </c>
      <c r="D340" t="s">
        <v>717</v>
      </c>
      <c r="E340" t="s">
        <v>716</v>
      </c>
      <c r="F340" t="s">
        <v>718</v>
      </c>
      <c r="G340" t="s">
        <v>719</v>
      </c>
      <c r="H340" t="s">
        <v>720</v>
      </c>
      <c r="I340" t="s">
        <v>721</v>
      </c>
      <c r="J340" s="74" t="s">
        <v>722</v>
      </c>
      <c r="K340" t="s">
        <v>723</v>
      </c>
      <c r="L340" t="s">
        <v>724</v>
      </c>
      <c r="M340" s="74" t="s">
        <v>747</v>
      </c>
      <c r="N340" t="s">
        <v>748</v>
      </c>
      <c r="O340" t="s">
        <v>749</v>
      </c>
      <c r="P340" s="74" t="s">
        <v>728</v>
      </c>
      <c r="Q340" t="s">
        <v>729</v>
      </c>
      <c r="R340" t="s">
        <v>730</v>
      </c>
      <c r="S340">
        <v>366</v>
      </c>
      <c r="T340" t="s">
        <v>1249</v>
      </c>
      <c r="U340" s="74" t="s">
        <v>1250</v>
      </c>
      <c r="V340" t="s">
        <v>737</v>
      </c>
      <c r="W340" t="s">
        <v>738</v>
      </c>
      <c r="X340">
        <v>47</v>
      </c>
      <c r="Y340">
        <v>10.68</v>
      </c>
      <c r="Z340">
        <v>10.635148524</v>
      </c>
      <c r="AA340">
        <v>10.635148524</v>
      </c>
      <c r="AB340" s="74" t="s">
        <v>1251</v>
      </c>
      <c r="AC340" s="74" t="s">
        <v>1252</v>
      </c>
    </row>
    <row r="341" spans="1:29" x14ac:dyDescent="0.25">
      <c r="A341" t="s">
        <v>1248</v>
      </c>
      <c r="B341" t="s">
        <v>746</v>
      </c>
      <c r="C341" t="s">
        <v>716</v>
      </c>
      <c r="D341" t="s">
        <v>717</v>
      </c>
      <c r="E341" t="s">
        <v>716</v>
      </c>
      <c r="F341" t="s">
        <v>718</v>
      </c>
      <c r="G341" t="s">
        <v>719</v>
      </c>
      <c r="H341" t="s">
        <v>720</v>
      </c>
      <c r="I341" t="s">
        <v>721</v>
      </c>
      <c r="J341" s="74" t="s">
        <v>722</v>
      </c>
      <c r="K341" t="s">
        <v>723</v>
      </c>
      <c r="L341" t="s">
        <v>724</v>
      </c>
      <c r="M341" s="74" t="s">
        <v>747</v>
      </c>
      <c r="N341" t="s">
        <v>748</v>
      </c>
      <c r="O341" t="s">
        <v>749</v>
      </c>
      <c r="P341" s="74" t="s">
        <v>728</v>
      </c>
      <c r="Q341" t="s">
        <v>729</v>
      </c>
      <c r="R341" t="s">
        <v>730</v>
      </c>
      <c r="S341">
        <v>366</v>
      </c>
      <c r="T341" t="s">
        <v>1249</v>
      </c>
      <c r="U341" s="74" t="s">
        <v>1250</v>
      </c>
      <c r="V341" t="s">
        <v>741</v>
      </c>
      <c r="W341" t="s">
        <v>742</v>
      </c>
      <c r="X341">
        <v>47</v>
      </c>
      <c r="Y341">
        <v>21.28</v>
      </c>
      <c r="Z341">
        <v>20.197613436000001</v>
      </c>
      <c r="AA341">
        <v>20.197613436000001</v>
      </c>
      <c r="AB341" s="74" t="s">
        <v>1251</v>
      </c>
      <c r="AC341" s="74" t="s">
        <v>1252</v>
      </c>
    </row>
    <row r="342" spans="1:29" x14ac:dyDescent="0.25">
      <c r="A342" t="s">
        <v>1248</v>
      </c>
      <c r="B342" t="s">
        <v>746</v>
      </c>
      <c r="C342" t="s">
        <v>716</v>
      </c>
      <c r="D342" t="s">
        <v>717</v>
      </c>
      <c r="E342" t="s">
        <v>716</v>
      </c>
      <c r="F342" t="s">
        <v>718</v>
      </c>
      <c r="G342" t="s">
        <v>719</v>
      </c>
      <c r="H342" t="s">
        <v>720</v>
      </c>
      <c r="I342" t="s">
        <v>721</v>
      </c>
      <c r="J342" s="74" t="s">
        <v>722</v>
      </c>
      <c r="K342" t="s">
        <v>723</v>
      </c>
      <c r="L342" t="s">
        <v>724</v>
      </c>
      <c r="M342" s="74" t="s">
        <v>747</v>
      </c>
      <c r="N342" t="s">
        <v>748</v>
      </c>
      <c r="O342" t="s">
        <v>749</v>
      </c>
      <c r="P342" s="74" t="s">
        <v>728</v>
      </c>
      <c r="Q342" t="s">
        <v>729</v>
      </c>
      <c r="R342" t="s">
        <v>730</v>
      </c>
      <c r="S342">
        <v>366</v>
      </c>
      <c r="T342" t="s">
        <v>1249</v>
      </c>
      <c r="U342" s="74" t="s">
        <v>1250</v>
      </c>
      <c r="V342" t="s">
        <v>739</v>
      </c>
      <c r="W342" t="s">
        <v>740</v>
      </c>
      <c r="X342">
        <v>47</v>
      </c>
      <c r="Y342">
        <v>16.100000000000001</v>
      </c>
      <c r="Z342">
        <v>15.654891252000001</v>
      </c>
      <c r="AA342">
        <v>15.654891252000001</v>
      </c>
      <c r="AB342" s="74" t="s">
        <v>1251</v>
      </c>
      <c r="AC342" s="74" t="s">
        <v>1252</v>
      </c>
    </row>
    <row r="343" spans="1:29" x14ac:dyDescent="0.25">
      <c r="A343" t="s">
        <v>1248</v>
      </c>
      <c r="B343" t="s">
        <v>746</v>
      </c>
      <c r="C343" t="s">
        <v>716</v>
      </c>
      <c r="D343" t="s">
        <v>717</v>
      </c>
      <c r="E343" t="s">
        <v>716</v>
      </c>
      <c r="F343" t="s">
        <v>718</v>
      </c>
      <c r="G343" t="s">
        <v>719</v>
      </c>
      <c r="H343" t="s">
        <v>720</v>
      </c>
      <c r="I343" t="s">
        <v>721</v>
      </c>
      <c r="J343" s="74" t="s">
        <v>722</v>
      </c>
      <c r="K343" t="s">
        <v>723</v>
      </c>
      <c r="L343" t="s">
        <v>724</v>
      </c>
      <c r="M343" s="74" t="s">
        <v>747</v>
      </c>
      <c r="N343" t="s">
        <v>748</v>
      </c>
      <c r="O343" t="s">
        <v>749</v>
      </c>
      <c r="P343" s="74" t="s">
        <v>728</v>
      </c>
      <c r="Q343" t="s">
        <v>729</v>
      </c>
      <c r="R343" t="s">
        <v>730</v>
      </c>
      <c r="S343">
        <v>366</v>
      </c>
      <c r="T343" t="s">
        <v>1249</v>
      </c>
      <c r="U343" s="74" t="s">
        <v>1250</v>
      </c>
      <c r="V343" t="s">
        <v>733</v>
      </c>
      <c r="W343" t="s">
        <v>734</v>
      </c>
      <c r="X343">
        <v>47</v>
      </c>
      <c r="Y343">
        <v>377.52</v>
      </c>
      <c r="Z343">
        <v>376.83550904999998</v>
      </c>
      <c r="AA343">
        <v>376.83550904999998</v>
      </c>
      <c r="AB343" s="74" t="s">
        <v>1251</v>
      </c>
      <c r="AC343" s="74" t="s">
        <v>1252</v>
      </c>
    </row>
    <row r="344" spans="1:29" x14ac:dyDescent="0.25">
      <c r="A344" t="s">
        <v>1253</v>
      </c>
      <c r="B344" t="s">
        <v>746</v>
      </c>
      <c r="C344" t="s">
        <v>716</v>
      </c>
      <c r="D344" t="s">
        <v>717</v>
      </c>
      <c r="E344" t="s">
        <v>716</v>
      </c>
      <c r="F344" t="s">
        <v>718</v>
      </c>
      <c r="G344" t="s">
        <v>1029</v>
      </c>
      <c r="H344" t="s">
        <v>883</v>
      </c>
      <c r="I344" t="s">
        <v>884</v>
      </c>
      <c r="J344" s="74" t="s">
        <v>1030</v>
      </c>
      <c r="K344" t="s">
        <v>1031</v>
      </c>
      <c r="L344" t="s">
        <v>1032</v>
      </c>
      <c r="M344" s="74" t="s">
        <v>1030</v>
      </c>
      <c r="N344" t="s">
        <v>1031</v>
      </c>
      <c r="O344" t="s">
        <v>1032</v>
      </c>
      <c r="P344" s="74" t="s">
        <v>1033</v>
      </c>
      <c r="Q344" t="s">
        <v>1034</v>
      </c>
      <c r="R344" t="s">
        <v>1035</v>
      </c>
      <c r="S344">
        <v>366</v>
      </c>
      <c r="T344" t="s">
        <v>1254</v>
      </c>
      <c r="U344" s="74" t="s">
        <v>1255</v>
      </c>
      <c r="V344" t="s">
        <v>1256</v>
      </c>
      <c r="W344" t="s">
        <v>1257</v>
      </c>
      <c r="X344">
        <v>2</v>
      </c>
      <c r="Y344">
        <v>5.69</v>
      </c>
      <c r="Z344">
        <v>5.6783999999999999</v>
      </c>
      <c r="AA344">
        <v>2.8391999999999999</v>
      </c>
      <c r="AB344" s="74" t="s">
        <v>1258</v>
      </c>
      <c r="AC344" s="74" t="s">
        <v>1259</v>
      </c>
    </row>
    <row r="345" spans="1:29" x14ac:dyDescent="0.25">
      <c r="A345" t="s">
        <v>1253</v>
      </c>
      <c r="B345" t="s">
        <v>746</v>
      </c>
      <c r="C345" t="s">
        <v>716</v>
      </c>
      <c r="D345" t="s">
        <v>717</v>
      </c>
      <c r="E345" t="s">
        <v>716</v>
      </c>
      <c r="F345" t="s">
        <v>718</v>
      </c>
      <c r="G345" t="s">
        <v>1029</v>
      </c>
      <c r="H345" t="s">
        <v>883</v>
      </c>
      <c r="I345" t="s">
        <v>884</v>
      </c>
      <c r="J345" s="74" t="s">
        <v>1030</v>
      </c>
      <c r="K345" t="s">
        <v>1031</v>
      </c>
      <c r="L345" t="s">
        <v>1032</v>
      </c>
      <c r="M345" s="74" t="s">
        <v>1030</v>
      </c>
      <c r="N345" t="s">
        <v>1031</v>
      </c>
      <c r="O345" t="s">
        <v>1032</v>
      </c>
      <c r="P345" s="74" t="s">
        <v>1033</v>
      </c>
      <c r="Q345" t="s">
        <v>1034</v>
      </c>
      <c r="R345" t="s">
        <v>1035</v>
      </c>
      <c r="S345">
        <v>366</v>
      </c>
      <c r="T345" t="s">
        <v>1254</v>
      </c>
      <c r="U345" s="74" t="s">
        <v>1255</v>
      </c>
      <c r="V345" t="s">
        <v>741</v>
      </c>
      <c r="W345" t="s">
        <v>742</v>
      </c>
      <c r="X345">
        <v>2</v>
      </c>
      <c r="Y345">
        <v>1.92</v>
      </c>
      <c r="Z345">
        <v>1.89696</v>
      </c>
      <c r="AA345">
        <v>0.94847999999999999</v>
      </c>
      <c r="AB345" s="74" t="s">
        <v>1258</v>
      </c>
      <c r="AC345" s="74" t="s">
        <v>1259</v>
      </c>
    </row>
    <row r="346" spans="1:29" x14ac:dyDescent="0.25">
      <c r="A346" t="s">
        <v>1253</v>
      </c>
      <c r="B346" t="s">
        <v>746</v>
      </c>
      <c r="C346" t="s">
        <v>716</v>
      </c>
      <c r="D346" t="s">
        <v>717</v>
      </c>
      <c r="E346" t="s">
        <v>716</v>
      </c>
      <c r="F346" t="s">
        <v>718</v>
      </c>
      <c r="G346" t="s">
        <v>1029</v>
      </c>
      <c r="H346" t="s">
        <v>883</v>
      </c>
      <c r="I346" t="s">
        <v>884</v>
      </c>
      <c r="J346" s="74" t="s">
        <v>1030</v>
      </c>
      <c r="K346" t="s">
        <v>1031</v>
      </c>
      <c r="L346" t="s">
        <v>1032</v>
      </c>
      <c r="M346" s="74" t="s">
        <v>1030</v>
      </c>
      <c r="N346" t="s">
        <v>1031</v>
      </c>
      <c r="O346" t="s">
        <v>1032</v>
      </c>
      <c r="P346" s="74" t="s">
        <v>1033</v>
      </c>
      <c r="Q346" t="s">
        <v>1034</v>
      </c>
      <c r="R346" t="s">
        <v>1035</v>
      </c>
      <c r="S346">
        <v>366</v>
      </c>
      <c r="T346" t="s">
        <v>1254</v>
      </c>
      <c r="U346" s="74" t="s">
        <v>1255</v>
      </c>
      <c r="V346" t="s">
        <v>790</v>
      </c>
      <c r="W346" t="s">
        <v>791</v>
      </c>
      <c r="X346">
        <v>2</v>
      </c>
      <c r="Y346">
        <v>3.81</v>
      </c>
      <c r="Z346">
        <v>3.76064</v>
      </c>
      <c r="AA346">
        <v>1.88032</v>
      </c>
      <c r="AB346" s="74" t="s">
        <v>1258</v>
      </c>
      <c r="AC346" s="74" t="s">
        <v>1259</v>
      </c>
    </row>
    <row r="347" spans="1:29" x14ac:dyDescent="0.25">
      <c r="A347" t="s">
        <v>1253</v>
      </c>
      <c r="B347" t="s">
        <v>746</v>
      </c>
      <c r="C347" t="s">
        <v>716</v>
      </c>
      <c r="D347" t="s">
        <v>717</v>
      </c>
      <c r="E347" t="s">
        <v>716</v>
      </c>
      <c r="F347" t="s">
        <v>718</v>
      </c>
      <c r="G347" t="s">
        <v>1029</v>
      </c>
      <c r="H347" t="s">
        <v>883</v>
      </c>
      <c r="I347" t="s">
        <v>884</v>
      </c>
      <c r="J347" s="74" t="s">
        <v>1030</v>
      </c>
      <c r="K347" t="s">
        <v>1031</v>
      </c>
      <c r="L347" t="s">
        <v>1032</v>
      </c>
      <c r="M347" s="74" t="s">
        <v>1030</v>
      </c>
      <c r="N347" t="s">
        <v>1031</v>
      </c>
      <c r="O347" t="s">
        <v>1032</v>
      </c>
      <c r="P347" s="74" t="s">
        <v>1033</v>
      </c>
      <c r="Q347" t="s">
        <v>1034</v>
      </c>
      <c r="R347" t="s">
        <v>1035</v>
      </c>
      <c r="S347">
        <v>366</v>
      </c>
      <c r="T347" t="s">
        <v>1254</v>
      </c>
      <c r="U347" s="74" t="s">
        <v>1255</v>
      </c>
      <c r="V347" t="s">
        <v>1073</v>
      </c>
      <c r="W347" t="s">
        <v>1074</v>
      </c>
      <c r="X347">
        <v>2</v>
      </c>
      <c r="Y347">
        <v>5.8</v>
      </c>
      <c r="Z347">
        <v>5.7595200000000002</v>
      </c>
      <c r="AA347">
        <v>2.8797600000000001</v>
      </c>
      <c r="AB347" s="74" t="s">
        <v>1258</v>
      </c>
      <c r="AC347" s="74" t="s">
        <v>1259</v>
      </c>
    </row>
    <row r="348" spans="1:29" x14ac:dyDescent="0.25">
      <c r="A348" t="s">
        <v>1253</v>
      </c>
      <c r="B348" t="s">
        <v>746</v>
      </c>
      <c r="C348" t="s">
        <v>716</v>
      </c>
      <c r="D348" t="s">
        <v>717</v>
      </c>
      <c r="E348" t="s">
        <v>716</v>
      </c>
      <c r="F348" t="s">
        <v>718</v>
      </c>
      <c r="G348" t="s">
        <v>1029</v>
      </c>
      <c r="H348" t="s">
        <v>883</v>
      </c>
      <c r="I348" t="s">
        <v>884</v>
      </c>
      <c r="J348" s="74" t="s">
        <v>1030</v>
      </c>
      <c r="K348" t="s">
        <v>1031</v>
      </c>
      <c r="L348" t="s">
        <v>1032</v>
      </c>
      <c r="M348" s="74" t="s">
        <v>1030</v>
      </c>
      <c r="N348" t="s">
        <v>1031</v>
      </c>
      <c r="O348" t="s">
        <v>1032</v>
      </c>
      <c r="P348" s="74" t="s">
        <v>1033</v>
      </c>
      <c r="Q348" t="s">
        <v>1034</v>
      </c>
      <c r="R348" t="s">
        <v>1035</v>
      </c>
      <c r="S348">
        <v>366</v>
      </c>
      <c r="T348" t="s">
        <v>1254</v>
      </c>
      <c r="U348" s="74" t="s">
        <v>1255</v>
      </c>
      <c r="V348" t="s">
        <v>1260</v>
      </c>
      <c r="W348" t="s">
        <v>1261</v>
      </c>
      <c r="X348">
        <v>2</v>
      </c>
      <c r="Y348">
        <v>2.1</v>
      </c>
      <c r="Z348">
        <v>2.0966399999999998</v>
      </c>
      <c r="AA348">
        <v>1.0483199999999999</v>
      </c>
      <c r="AB348" s="74" t="s">
        <v>1258</v>
      </c>
      <c r="AC348" s="74" t="s">
        <v>1259</v>
      </c>
    </row>
    <row r="349" spans="1:29" x14ac:dyDescent="0.25">
      <c r="A349" t="s">
        <v>1253</v>
      </c>
      <c r="B349" t="s">
        <v>746</v>
      </c>
      <c r="C349" t="s">
        <v>716</v>
      </c>
      <c r="D349" t="s">
        <v>717</v>
      </c>
      <c r="E349" t="s">
        <v>716</v>
      </c>
      <c r="F349" t="s">
        <v>718</v>
      </c>
      <c r="G349" t="s">
        <v>1029</v>
      </c>
      <c r="H349" t="s">
        <v>883</v>
      </c>
      <c r="I349" t="s">
        <v>884</v>
      </c>
      <c r="J349" s="74" t="s">
        <v>1030</v>
      </c>
      <c r="K349" t="s">
        <v>1031</v>
      </c>
      <c r="L349" t="s">
        <v>1032</v>
      </c>
      <c r="M349" s="74" t="s">
        <v>1030</v>
      </c>
      <c r="N349" t="s">
        <v>1031</v>
      </c>
      <c r="O349" t="s">
        <v>1032</v>
      </c>
      <c r="P349" s="74" t="s">
        <v>1033</v>
      </c>
      <c r="Q349" t="s">
        <v>1034</v>
      </c>
      <c r="R349" t="s">
        <v>1035</v>
      </c>
      <c r="S349">
        <v>366</v>
      </c>
      <c r="T349" t="s">
        <v>1254</v>
      </c>
      <c r="U349" s="74" t="s">
        <v>1255</v>
      </c>
      <c r="V349" t="s">
        <v>739</v>
      </c>
      <c r="W349" t="s">
        <v>740</v>
      </c>
      <c r="X349">
        <v>2</v>
      </c>
      <c r="Y349">
        <v>8.69</v>
      </c>
      <c r="Z349">
        <v>8.6527999999999992</v>
      </c>
      <c r="AA349">
        <v>4.3263999999999996</v>
      </c>
      <c r="AB349" s="74" t="s">
        <v>1258</v>
      </c>
      <c r="AC349" s="74" t="s">
        <v>1259</v>
      </c>
    </row>
    <row r="350" spans="1:29" x14ac:dyDescent="0.25">
      <c r="A350" t="s">
        <v>1253</v>
      </c>
      <c r="B350" t="s">
        <v>746</v>
      </c>
      <c r="C350" t="s">
        <v>716</v>
      </c>
      <c r="D350" t="s">
        <v>717</v>
      </c>
      <c r="E350" t="s">
        <v>716</v>
      </c>
      <c r="F350" t="s">
        <v>718</v>
      </c>
      <c r="G350" t="s">
        <v>1029</v>
      </c>
      <c r="H350" t="s">
        <v>883</v>
      </c>
      <c r="I350" t="s">
        <v>884</v>
      </c>
      <c r="J350" s="74" t="s">
        <v>1030</v>
      </c>
      <c r="K350" t="s">
        <v>1031</v>
      </c>
      <c r="L350" t="s">
        <v>1032</v>
      </c>
      <c r="M350" s="74" t="s">
        <v>1030</v>
      </c>
      <c r="N350" t="s">
        <v>1031</v>
      </c>
      <c r="O350" t="s">
        <v>1032</v>
      </c>
      <c r="P350" s="74" t="s">
        <v>1033</v>
      </c>
      <c r="Q350" t="s">
        <v>1034</v>
      </c>
      <c r="R350" t="s">
        <v>1035</v>
      </c>
      <c r="S350">
        <v>366</v>
      </c>
      <c r="T350" t="s">
        <v>1254</v>
      </c>
      <c r="U350" s="74" t="s">
        <v>1255</v>
      </c>
      <c r="V350" t="s">
        <v>1262</v>
      </c>
      <c r="W350" t="s">
        <v>1263</v>
      </c>
      <c r="X350">
        <v>2</v>
      </c>
      <c r="Y350">
        <v>2.8</v>
      </c>
      <c r="Z350">
        <v>2.7040000000000002</v>
      </c>
      <c r="AA350">
        <v>1.3520000000000001</v>
      </c>
      <c r="AB350" s="74" t="s">
        <v>1258</v>
      </c>
      <c r="AC350" s="74" t="s">
        <v>1259</v>
      </c>
    </row>
    <row r="351" spans="1:29" x14ac:dyDescent="0.25">
      <c r="A351" t="s">
        <v>1264</v>
      </c>
      <c r="B351" t="s">
        <v>746</v>
      </c>
      <c r="C351" t="s">
        <v>716</v>
      </c>
      <c r="D351" t="s">
        <v>717</v>
      </c>
      <c r="E351" t="s">
        <v>716</v>
      </c>
      <c r="F351" t="s">
        <v>718</v>
      </c>
      <c r="G351" t="s">
        <v>719</v>
      </c>
      <c r="H351" t="s">
        <v>720</v>
      </c>
      <c r="I351" t="s">
        <v>721</v>
      </c>
      <c r="J351" s="74" t="s">
        <v>722</v>
      </c>
      <c r="K351" t="s">
        <v>723</v>
      </c>
      <c r="L351" t="s">
        <v>724</v>
      </c>
      <c r="M351" s="74" t="s">
        <v>747</v>
      </c>
      <c r="N351" t="s">
        <v>748</v>
      </c>
      <c r="O351" t="s">
        <v>749</v>
      </c>
      <c r="P351" s="74" t="s">
        <v>728</v>
      </c>
      <c r="Q351" t="s">
        <v>729</v>
      </c>
      <c r="R351" t="s">
        <v>730</v>
      </c>
      <c r="S351">
        <v>366</v>
      </c>
      <c r="T351" t="s">
        <v>1265</v>
      </c>
      <c r="U351" s="74" t="s">
        <v>1266</v>
      </c>
      <c r="V351" t="s">
        <v>741</v>
      </c>
      <c r="W351" t="s">
        <v>742</v>
      </c>
      <c r="X351">
        <v>72</v>
      </c>
      <c r="Y351">
        <v>70.739999999999995</v>
      </c>
      <c r="Z351">
        <v>70.143052979999993</v>
      </c>
      <c r="AA351">
        <v>70.143052979999993</v>
      </c>
      <c r="AB351" s="74" t="s">
        <v>1267</v>
      </c>
      <c r="AC351" s="74" t="s">
        <v>1268</v>
      </c>
    </row>
    <row r="352" spans="1:29" x14ac:dyDescent="0.25">
      <c r="A352" t="s">
        <v>1264</v>
      </c>
      <c r="B352" t="s">
        <v>746</v>
      </c>
      <c r="C352" t="s">
        <v>716</v>
      </c>
      <c r="D352" t="s">
        <v>717</v>
      </c>
      <c r="E352" t="s">
        <v>716</v>
      </c>
      <c r="F352" t="s">
        <v>718</v>
      </c>
      <c r="G352" t="s">
        <v>719</v>
      </c>
      <c r="H352" t="s">
        <v>720</v>
      </c>
      <c r="I352" t="s">
        <v>721</v>
      </c>
      <c r="J352" s="74" t="s">
        <v>722</v>
      </c>
      <c r="K352" t="s">
        <v>723</v>
      </c>
      <c r="L352" t="s">
        <v>724</v>
      </c>
      <c r="M352" s="74" t="s">
        <v>747</v>
      </c>
      <c r="N352" t="s">
        <v>748</v>
      </c>
      <c r="O352" t="s">
        <v>749</v>
      </c>
      <c r="P352" s="74" t="s">
        <v>728</v>
      </c>
      <c r="Q352" t="s">
        <v>729</v>
      </c>
      <c r="R352" t="s">
        <v>730</v>
      </c>
      <c r="S352">
        <v>366</v>
      </c>
      <c r="T352" t="s">
        <v>1265</v>
      </c>
      <c r="U352" s="74" t="s">
        <v>1266</v>
      </c>
      <c r="V352" t="s">
        <v>739</v>
      </c>
      <c r="W352" t="s">
        <v>740</v>
      </c>
      <c r="X352">
        <v>72</v>
      </c>
      <c r="Y352">
        <v>127.52</v>
      </c>
      <c r="Z352">
        <v>127.347025806</v>
      </c>
      <c r="AA352">
        <v>127.347025806</v>
      </c>
      <c r="AB352" s="74" t="s">
        <v>1267</v>
      </c>
      <c r="AC352" s="74" t="s">
        <v>1268</v>
      </c>
    </row>
    <row r="353" spans="1:29" x14ac:dyDescent="0.25">
      <c r="A353" t="s">
        <v>1264</v>
      </c>
      <c r="B353" t="s">
        <v>746</v>
      </c>
      <c r="C353" t="s">
        <v>716</v>
      </c>
      <c r="D353" t="s">
        <v>717</v>
      </c>
      <c r="E353" t="s">
        <v>716</v>
      </c>
      <c r="F353" t="s">
        <v>718</v>
      </c>
      <c r="G353" t="s">
        <v>719</v>
      </c>
      <c r="H353" t="s">
        <v>720</v>
      </c>
      <c r="I353" t="s">
        <v>721</v>
      </c>
      <c r="J353" s="74" t="s">
        <v>722</v>
      </c>
      <c r="K353" t="s">
        <v>723</v>
      </c>
      <c r="L353" t="s">
        <v>724</v>
      </c>
      <c r="M353" s="74" t="s">
        <v>747</v>
      </c>
      <c r="N353" t="s">
        <v>748</v>
      </c>
      <c r="O353" t="s">
        <v>749</v>
      </c>
      <c r="P353" s="74" t="s">
        <v>728</v>
      </c>
      <c r="Q353" t="s">
        <v>729</v>
      </c>
      <c r="R353" t="s">
        <v>730</v>
      </c>
      <c r="S353">
        <v>366</v>
      </c>
      <c r="T353" t="s">
        <v>1265</v>
      </c>
      <c r="U353" s="74" t="s">
        <v>1266</v>
      </c>
      <c r="V353" t="s">
        <v>1269</v>
      </c>
      <c r="W353" t="s">
        <v>1270</v>
      </c>
      <c r="X353">
        <v>72</v>
      </c>
      <c r="Y353">
        <v>2137.13</v>
      </c>
      <c r="Z353">
        <v>2045.99798403</v>
      </c>
      <c r="AA353">
        <v>2045.99798403</v>
      </c>
      <c r="AB353" s="74" t="s">
        <v>1267</v>
      </c>
      <c r="AC353" s="74" t="s">
        <v>1268</v>
      </c>
    </row>
    <row r="354" spans="1:29" x14ac:dyDescent="0.25">
      <c r="A354" t="s">
        <v>1264</v>
      </c>
      <c r="B354" t="s">
        <v>746</v>
      </c>
      <c r="C354" t="s">
        <v>716</v>
      </c>
      <c r="D354" t="s">
        <v>717</v>
      </c>
      <c r="E354" t="s">
        <v>716</v>
      </c>
      <c r="F354" t="s">
        <v>718</v>
      </c>
      <c r="G354" t="s">
        <v>719</v>
      </c>
      <c r="H354" t="s">
        <v>720</v>
      </c>
      <c r="I354" t="s">
        <v>721</v>
      </c>
      <c r="J354" s="74" t="s">
        <v>722</v>
      </c>
      <c r="K354" t="s">
        <v>723</v>
      </c>
      <c r="L354" t="s">
        <v>724</v>
      </c>
      <c r="M354" s="74" t="s">
        <v>747</v>
      </c>
      <c r="N354" t="s">
        <v>748</v>
      </c>
      <c r="O354" t="s">
        <v>749</v>
      </c>
      <c r="P354" s="74" t="s">
        <v>728</v>
      </c>
      <c r="Q354" t="s">
        <v>729</v>
      </c>
      <c r="R354" t="s">
        <v>730</v>
      </c>
      <c r="S354">
        <v>366</v>
      </c>
      <c r="T354" t="s">
        <v>1265</v>
      </c>
      <c r="U354" s="74" t="s">
        <v>1266</v>
      </c>
      <c r="V354" t="s">
        <v>737</v>
      </c>
      <c r="W354" t="s">
        <v>738</v>
      </c>
      <c r="X354">
        <v>72</v>
      </c>
      <c r="Y354">
        <v>81.88</v>
      </c>
      <c r="Z354">
        <v>81.247972806000007</v>
      </c>
      <c r="AA354">
        <v>81.247972806000007</v>
      </c>
      <c r="AB354" s="74" t="s">
        <v>1267</v>
      </c>
      <c r="AC354" s="74" t="s">
        <v>1268</v>
      </c>
    </row>
    <row r="355" spans="1:29" x14ac:dyDescent="0.25">
      <c r="A355" t="s">
        <v>1271</v>
      </c>
      <c r="B355" t="s">
        <v>746</v>
      </c>
      <c r="C355" t="s">
        <v>716</v>
      </c>
      <c r="D355" t="s">
        <v>717</v>
      </c>
      <c r="E355" t="s">
        <v>716</v>
      </c>
      <c r="F355" t="s">
        <v>718</v>
      </c>
      <c r="G355" t="s">
        <v>719</v>
      </c>
      <c r="H355" t="s">
        <v>720</v>
      </c>
      <c r="I355" t="s">
        <v>721</v>
      </c>
      <c r="J355" s="74" t="s">
        <v>722</v>
      </c>
      <c r="K355" t="s">
        <v>723</v>
      </c>
      <c r="L355" t="s">
        <v>724</v>
      </c>
      <c r="M355" s="74" t="s">
        <v>747</v>
      </c>
      <c r="N355" t="s">
        <v>748</v>
      </c>
      <c r="O355" t="s">
        <v>749</v>
      </c>
      <c r="P355" s="74" t="s">
        <v>728</v>
      </c>
      <c r="Q355" t="s">
        <v>729</v>
      </c>
      <c r="R355" t="s">
        <v>730</v>
      </c>
      <c r="S355">
        <v>366</v>
      </c>
      <c r="T355" t="s">
        <v>1272</v>
      </c>
      <c r="U355" s="74" t="s">
        <v>1273</v>
      </c>
      <c r="V355" t="s">
        <v>741</v>
      </c>
      <c r="W355" t="s">
        <v>742</v>
      </c>
      <c r="X355">
        <v>26</v>
      </c>
      <c r="Y355">
        <v>38.479999999999997</v>
      </c>
      <c r="Z355">
        <v>38.244141935999998</v>
      </c>
      <c r="AA355">
        <v>38.244141935999998</v>
      </c>
      <c r="AB355" s="74" t="s">
        <v>1274</v>
      </c>
      <c r="AC355" s="74" t="s">
        <v>1275</v>
      </c>
    </row>
    <row r="356" spans="1:29" x14ac:dyDescent="0.25">
      <c r="A356" t="s">
        <v>1271</v>
      </c>
      <c r="B356" t="s">
        <v>746</v>
      </c>
      <c r="C356" t="s">
        <v>716</v>
      </c>
      <c r="D356" t="s">
        <v>717</v>
      </c>
      <c r="E356" t="s">
        <v>716</v>
      </c>
      <c r="F356" t="s">
        <v>718</v>
      </c>
      <c r="G356" t="s">
        <v>719</v>
      </c>
      <c r="H356" t="s">
        <v>720</v>
      </c>
      <c r="I356" t="s">
        <v>721</v>
      </c>
      <c r="J356" s="74" t="s">
        <v>722</v>
      </c>
      <c r="K356" t="s">
        <v>723</v>
      </c>
      <c r="L356" t="s">
        <v>724</v>
      </c>
      <c r="M356" s="74" t="s">
        <v>747</v>
      </c>
      <c r="N356" t="s">
        <v>748</v>
      </c>
      <c r="O356" t="s">
        <v>749</v>
      </c>
      <c r="P356" s="74" t="s">
        <v>728</v>
      </c>
      <c r="Q356" t="s">
        <v>729</v>
      </c>
      <c r="R356" t="s">
        <v>730</v>
      </c>
      <c r="S356">
        <v>366</v>
      </c>
      <c r="T356" t="s">
        <v>1272</v>
      </c>
      <c r="U356" s="74" t="s">
        <v>1273</v>
      </c>
      <c r="V356" t="s">
        <v>733</v>
      </c>
      <c r="W356" t="s">
        <v>734</v>
      </c>
      <c r="X356">
        <v>26</v>
      </c>
      <c r="Y356">
        <v>524.42999999999995</v>
      </c>
      <c r="Z356">
        <v>523.82440710599997</v>
      </c>
      <c r="AA356">
        <v>523.82440710599997</v>
      </c>
      <c r="AB356" s="74" t="s">
        <v>1274</v>
      </c>
      <c r="AC356" s="74" t="s">
        <v>1275</v>
      </c>
    </row>
    <row r="357" spans="1:29" x14ac:dyDescent="0.25">
      <c r="A357" t="s">
        <v>1271</v>
      </c>
      <c r="B357" t="s">
        <v>746</v>
      </c>
      <c r="C357" t="s">
        <v>716</v>
      </c>
      <c r="D357" t="s">
        <v>717</v>
      </c>
      <c r="E357" t="s">
        <v>716</v>
      </c>
      <c r="F357" t="s">
        <v>718</v>
      </c>
      <c r="G357" t="s">
        <v>719</v>
      </c>
      <c r="H357" t="s">
        <v>720</v>
      </c>
      <c r="I357" t="s">
        <v>721</v>
      </c>
      <c r="J357" s="74" t="s">
        <v>722</v>
      </c>
      <c r="K357" t="s">
        <v>723</v>
      </c>
      <c r="L357" t="s">
        <v>724</v>
      </c>
      <c r="M357" s="74" t="s">
        <v>747</v>
      </c>
      <c r="N357" t="s">
        <v>748</v>
      </c>
      <c r="O357" t="s">
        <v>749</v>
      </c>
      <c r="P357" s="74" t="s">
        <v>728</v>
      </c>
      <c r="Q357" t="s">
        <v>729</v>
      </c>
      <c r="R357" t="s">
        <v>730</v>
      </c>
      <c r="S357">
        <v>366</v>
      </c>
      <c r="T357" t="s">
        <v>1272</v>
      </c>
      <c r="U357" s="74" t="s">
        <v>1273</v>
      </c>
      <c r="V357" t="s">
        <v>756</v>
      </c>
      <c r="W357" t="s">
        <v>757</v>
      </c>
      <c r="X357">
        <v>26</v>
      </c>
      <c r="Y357">
        <v>24.51</v>
      </c>
      <c r="Z357">
        <v>21.511257768</v>
      </c>
      <c r="AA357">
        <v>21.511257768</v>
      </c>
      <c r="AB357" s="74" t="s">
        <v>1274</v>
      </c>
      <c r="AC357" s="74" t="s">
        <v>1275</v>
      </c>
    </row>
    <row r="358" spans="1:29" x14ac:dyDescent="0.25">
      <c r="A358" t="s">
        <v>1271</v>
      </c>
      <c r="B358" t="s">
        <v>746</v>
      </c>
      <c r="C358" t="s">
        <v>716</v>
      </c>
      <c r="D358" t="s">
        <v>717</v>
      </c>
      <c r="E358" t="s">
        <v>716</v>
      </c>
      <c r="F358" t="s">
        <v>718</v>
      </c>
      <c r="G358" t="s">
        <v>719</v>
      </c>
      <c r="H358" t="s">
        <v>720</v>
      </c>
      <c r="I358" t="s">
        <v>721</v>
      </c>
      <c r="J358" s="74" t="s">
        <v>722</v>
      </c>
      <c r="K358" t="s">
        <v>723</v>
      </c>
      <c r="L358" t="s">
        <v>724</v>
      </c>
      <c r="M358" s="74" t="s">
        <v>747</v>
      </c>
      <c r="N358" t="s">
        <v>748</v>
      </c>
      <c r="O358" t="s">
        <v>749</v>
      </c>
      <c r="P358" s="74" t="s">
        <v>728</v>
      </c>
      <c r="Q358" t="s">
        <v>729</v>
      </c>
      <c r="R358" t="s">
        <v>730</v>
      </c>
      <c r="S358">
        <v>366</v>
      </c>
      <c r="T358" t="s">
        <v>1272</v>
      </c>
      <c r="U358" s="74" t="s">
        <v>1273</v>
      </c>
      <c r="V358" t="s">
        <v>737</v>
      </c>
      <c r="W358" t="s">
        <v>738</v>
      </c>
      <c r="X358">
        <v>26</v>
      </c>
      <c r="Y358">
        <v>13.06</v>
      </c>
      <c r="Z358">
        <v>12.774593832000001</v>
      </c>
      <c r="AA358">
        <v>12.774593832000001</v>
      </c>
      <c r="AB358" s="74" t="s">
        <v>1274</v>
      </c>
      <c r="AC358" s="74" t="s">
        <v>1275</v>
      </c>
    </row>
    <row r="359" spans="1:29" x14ac:dyDescent="0.25">
      <c r="A359" t="s">
        <v>1271</v>
      </c>
      <c r="B359" t="s">
        <v>746</v>
      </c>
      <c r="C359" t="s">
        <v>716</v>
      </c>
      <c r="D359" t="s">
        <v>717</v>
      </c>
      <c r="E359" t="s">
        <v>716</v>
      </c>
      <c r="F359" t="s">
        <v>718</v>
      </c>
      <c r="G359" t="s">
        <v>719</v>
      </c>
      <c r="H359" t="s">
        <v>720</v>
      </c>
      <c r="I359" t="s">
        <v>721</v>
      </c>
      <c r="J359" s="74" t="s">
        <v>722</v>
      </c>
      <c r="K359" t="s">
        <v>723</v>
      </c>
      <c r="L359" t="s">
        <v>724</v>
      </c>
      <c r="M359" s="74" t="s">
        <v>747</v>
      </c>
      <c r="N359" t="s">
        <v>748</v>
      </c>
      <c r="O359" t="s">
        <v>749</v>
      </c>
      <c r="P359" s="74" t="s">
        <v>728</v>
      </c>
      <c r="Q359" t="s">
        <v>729</v>
      </c>
      <c r="R359" t="s">
        <v>730</v>
      </c>
      <c r="S359">
        <v>366</v>
      </c>
      <c r="T359" t="s">
        <v>1272</v>
      </c>
      <c r="U359" s="74" t="s">
        <v>1273</v>
      </c>
      <c r="V359" t="s">
        <v>739</v>
      </c>
      <c r="W359" t="s">
        <v>740</v>
      </c>
      <c r="X359">
        <v>26</v>
      </c>
      <c r="Y359">
        <v>20.59</v>
      </c>
      <c r="Z359">
        <v>20.083157094000001</v>
      </c>
      <c r="AA359">
        <v>20.083157094000001</v>
      </c>
      <c r="AB359" s="74" t="s">
        <v>1274</v>
      </c>
      <c r="AC359" s="74" t="s">
        <v>1275</v>
      </c>
    </row>
    <row r="360" spans="1:29" x14ac:dyDescent="0.25">
      <c r="A360" t="s">
        <v>1276</v>
      </c>
      <c r="B360" t="s">
        <v>746</v>
      </c>
      <c r="C360" t="s">
        <v>716</v>
      </c>
      <c r="D360" t="s">
        <v>717</v>
      </c>
      <c r="E360" t="s">
        <v>716</v>
      </c>
      <c r="F360" t="s">
        <v>718</v>
      </c>
      <c r="G360" t="s">
        <v>961</v>
      </c>
      <c r="H360" t="s">
        <v>906</v>
      </c>
      <c r="I360" t="s">
        <v>907</v>
      </c>
      <c r="J360" s="74" t="s">
        <v>1277</v>
      </c>
      <c r="K360" t="s">
        <v>1278</v>
      </c>
      <c r="L360" t="s">
        <v>1279</v>
      </c>
      <c r="M360" s="74" t="s">
        <v>1055</v>
      </c>
      <c r="N360" t="s">
        <v>1056</v>
      </c>
      <c r="O360" t="s">
        <v>1057</v>
      </c>
      <c r="P360" s="74" t="s">
        <v>1080</v>
      </c>
      <c r="Q360" t="s">
        <v>782</v>
      </c>
      <c r="R360" t="s">
        <v>1081</v>
      </c>
      <c r="S360">
        <v>366</v>
      </c>
      <c r="T360" t="s">
        <v>1280</v>
      </c>
      <c r="U360" s="74" t="s">
        <v>1281</v>
      </c>
      <c r="V360" t="s">
        <v>741</v>
      </c>
      <c r="W360" t="s">
        <v>742</v>
      </c>
      <c r="X360">
        <v>124.95</v>
      </c>
      <c r="Y360">
        <v>112.33</v>
      </c>
      <c r="Z360">
        <v>112.261804048</v>
      </c>
      <c r="AA360">
        <v>109.061804048</v>
      </c>
      <c r="AB360" s="74" t="s">
        <v>1282</v>
      </c>
      <c r="AC360" s="74" t="s">
        <v>1283</v>
      </c>
    </row>
    <row r="361" spans="1:29" x14ac:dyDescent="0.25">
      <c r="A361" t="s">
        <v>1276</v>
      </c>
      <c r="B361" t="s">
        <v>746</v>
      </c>
      <c r="C361" t="s">
        <v>716</v>
      </c>
      <c r="D361" t="s">
        <v>717</v>
      </c>
      <c r="E361" t="s">
        <v>716</v>
      </c>
      <c r="F361" t="s">
        <v>718</v>
      </c>
      <c r="G361" t="s">
        <v>961</v>
      </c>
      <c r="H361" t="s">
        <v>906</v>
      </c>
      <c r="I361" t="s">
        <v>907</v>
      </c>
      <c r="J361" s="74" t="s">
        <v>1277</v>
      </c>
      <c r="K361" t="s">
        <v>1278</v>
      </c>
      <c r="L361" t="s">
        <v>1279</v>
      </c>
      <c r="M361" s="74" t="s">
        <v>1055</v>
      </c>
      <c r="N361" t="s">
        <v>1056</v>
      </c>
      <c r="O361" t="s">
        <v>1057</v>
      </c>
      <c r="P361" s="74" t="s">
        <v>1080</v>
      </c>
      <c r="Q361" t="s">
        <v>782</v>
      </c>
      <c r="R361" t="s">
        <v>1081</v>
      </c>
      <c r="S361">
        <v>366</v>
      </c>
      <c r="T361" t="s">
        <v>1280</v>
      </c>
      <c r="U361" s="74" t="s">
        <v>1281</v>
      </c>
      <c r="V361" t="s">
        <v>1262</v>
      </c>
      <c r="W361" t="s">
        <v>1263</v>
      </c>
      <c r="X361">
        <v>124.95</v>
      </c>
      <c r="Y361">
        <v>266.38</v>
      </c>
      <c r="Z361">
        <v>263.01941904</v>
      </c>
      <c r="AA361">
        <v>259.82741904</v>
      </c>
      <c r="AB361" s="74" t="s">
        <v>1282</v>
      </c>
      <c r="AC361" s="74" t="s">
        <v>1283</v>
      </c>
    </row>
    <row r="362" spans="1:29" x14ac:dyDescent="0.25">
      <c r="A362" t="s">
        <v>1276</v>
      </c>
      <c r="B362" t="s">
        <v>746</v>
      </c>
      <c r="C362" t="s">
        <v>716</v>
      </c>
      <c r="D362" t="s">
        <v>717</v>
      </c>
      <c r="E362" t="s">
        <v>716</v>
      </c>
      <c r="F362" t="s">
        <v>718</v>
      </c>
      <c r="G362" t="s">
        <v>961</v>
      </c>
      <c r="H362" t="s">
        <v>906</v>
      </c>
      <c r="I362" t="s">
        <v>907</v>
      </c>
      <c r="J362" s="74" t="s">
        <v>1277</v>
      </c>
      <c r="K362" t="s">
        <v>1278</v>
      </c>
      <c r="L362" t="s">
        <v>1279</v>
      </c>
      <c r="M362" s="74" t="s">
        <v>1055</v>
      </c>
      <c r="N362" t="s">
        <v>1056</v>
      </c>
      <c r="O362" t="s">
        <v>1057</v>
      </c>
      <c r="P362" s="74" t="s">
        <v>1080</v>
      </c>
      <c r="Q362" t="s">
        <v>782</v>
      </c>
      <c r="R362" t="s">
        <v>1081</v>
      </c>
      <c r="S362">
        <v>366</v>
      </c>
      <c r="T362" t="s">
        <v>1280</v>
      </c>
      <c r="U362" s="74" t="s">
        <v>1281</v>
      </c>
      <c r="V362" t="s">
        <v>893</v>
      </c>
      <c r="W362" t="s">
        <v>894</v>
      </c>
      <c r="X362">
        <v>124.95</v>
      </c>
      <c r="Y362">
        <v>0</v>
      </c>
      <c r="AB362" s="74" t="s">
        <v>1282</v>
      </c>
      <c r="AC362" s="74" t="s">
        <v>1283</v>
      </c>
    </row>
    <row r="363" spans="1:29" x14ac:dyDescent="0.25">
      <c r="A363" t="s">
        <v>1276</v>
      </c>
      <c r="B363" t="s">
        <v>746</v>
      </c>
      <c r="C363" t="s">
        <v>716</v>
      </c>
      <c r="D363" t="s">
        <v>717</v>
      </c>
      <c r="E363" t="s">
        <v>716</v>
      </c>
      <c r="F363" t="s">
        <v>718</v>
      </c>
      <c r="G363" t="s">
        <v>961</v>
      </c>
      <c r="H363" t="s">
        <v>906</v>
      </c>
      <c r="I363" t="s">
        <v>907</v>
      </c>
      <c r="J363" s="74" t="s">
        <v>1277</v>
      </c>
      <c r="K363" t="s">
        <v>1278</v>
      </c>
      <c r="L363" t="s">
        <v>1279</v>
      </c>
      <c r="M363" s="74" t="s">
        <v>1055</v>
      </c>
      <c r="N363" t="s">
        <v>1056</v>
      </c>
      <c r="O363" t="s">
        <v>1057</v>
      </c>
      <c r="P363" s="74" t="s">
        <v>1080</v>
      </c>
      <c r="Q363" t="s">
        <v>782</v>
      </c>
      <c r="R363" t="s">
        <v>1081</v>
      </c>
      <c r="S363">
        <v>175</v>
      </c>
      <c r="T363" t="s">
        <v>1284</v>
      </c>
      <c r="U363" s="74" t="s">
        <v>1285</v>
      </c>
      <c r="V363" t="s">
        <v>893</v>
      </c>
      <c r="W363" t="s">
        <v>894</v>
      </c>
      <c r="X363">
        <v>124.95</v>
      </c>
      <c r="Y363">
        <v>423.56</v>
      </c>
      <c r="Z363">
        <v>289.76515149599999</v>
      </c>
      <c r="AA363">
        <v>174.47065149599999</v>
      </c>
      <c r="AB363" s="74" t="s">
        <v>1282</v>
      </c>
      <c r="AC363" s="74" t="s">
        <v>1283</v>
      </c>
    </row>
    <row r="364" spans="1:29" x14ac:dyDescent="0.25">
      <c r="A364" t="s">
        <v>1276</v>
      </c>
      <c r="B364" t="s">
        <v>746</v>
      </c>
      <c r="C364" t="s">
        <v>716</v>
      </c>
      <c r="D364" t="s">
        <v>717</v>
      </c>
      <c r="E364" t="s">
        <v>716</v>
      </c>
      <c r="F364" t="s">
        <v>718</v>
      </c>
      <c r="G364" t="s">
        <v>961</v>
      </c>
      <c r="H364" t="s">
        <v>906</v>
      </c>
      <c r="I364" t="s">
        <v>907</v>
      </c>
      <c r="J364" s="74" t="s">
        <v>1277</v>
      </c>
      <c r="K364" t="s">
        <v>1278</v>
      </c>
      <c r="L364" t="s">
        <v>1279</v>
      </c>
      <c r="M364" s="74" t="s">
        <v>1055</v>
      </c>
      <c r="N364" t="s">
        <v>1056</v>
      </c>
      <c r="O364" t="s">
        <v>1057</v>
      </c>
      <c r="P364" s="74" t="s">
        <v>1080</v>
      </c>
      <c r="Q364" t="s">
        <v>782</v>
      </c>
      <c r="R364" t="s">
        <v>1081</v>
      </c>
      <c r="S364">
        <v>175</v>
      </c>
      <c r="T364" t="s">
        <v>1284</v>
      </c>
      <c r="U364" s="74" t="s">
        <v>1285</v>
      </c>
      <c r="V364" t="s">
        <v>1073</v>
      </c>
      <c r="W364" t="s">
        <v>1074</v>
      </c>
      <c r="X364">
        <v>124.95</v>
      </c>
      <c r="Y364">
        <v>0</v>
      </c>
      <c r="AB364" s="74" t="s">
        <v>1282</v>
      </c>
      <c r="AC364" s="74" t="s">
        <v>1283</v>
      </c>
    </row>
    <row r="365" spans="1:29" x14ac:dyDescent="0.25">
      <c r="A365" t="s">
        <v>1276</v>
      </c>
      <c r="B365" t="s">
        <v>746</v>
      </c>
      <c r="C365" t="s">
        <v>716</v>
      </c>
      <c r="D365" t="s">
        <v>717</v>
      </c>
      <c r="E365" t="s">
        <v>716</v>
      </c>
      <c r="F365" t="s">
        <v>718</v>
      </c>
      <c r="G365" t="s">
        <v>961</v>
      </c>
      <c r="H365" t="s">
        <v>906</v>
      </c>
      <c r="I365" t="s">
        <v>907</v>
      </c>
      <c r="J365" s="74" t="s">
        <v>1277</v>
      </c>
      <c r="K365" t="s">
        <v>1278</v>
      </c>
      <c r="L365" t="s">
        <v>1279</v>
      </c>
      <c r="M365" s="74" t="s">
        <v>1055</v>
      </c>
      <c r="N365" t="s">
        <v>1056</v>
      </c>
      <c r="O365" t="s">
        <v>1057</v>
      </c>
      <c r="P365" s="74" t="s">
        <v>1080</v>
      </c>
      <c r="Q365" t="s">
        <v>782</v>
      </c>
      <c r="R365" t="s">
        <v>1081</v>
      </c>
      <c r="S365">
        <v>366</v>
      </c>
      <c r="T365" t="s">
        <v>1280</v>
      </c>
      <c r="U365" s="74" t="s">
        <v>1281</v>
      </c>
      <c r="V365" t="s">
        <v>1269</v>
      </c>
      <c r="W365" t="s">
        <v>1270</v>
      </c>
      <c r="X365">
        <v>124.95</v>
      </c>
      <c r="Y365">
        <v>1215.8900000000001</v>
      </c>
      <c r="Z365">
        <v>1212.8851294440001</v>
      </c>
      <c r="AA365">
        <v>1206.8851294440001</v>
      </c>
      <c r="AB365" s="74" t="s">
        <v>1282</v>
      </c>
      <c r="AC365" s="74" t="s">
        <v>1283</v>
      </c>
    </row>
    <row r="366" spans="1:29" x14ac:dyDescent="0.25">
      <c r="A366" t="s">
        <v>1276</v>
      </c>
      <c r="B366" t="s">
        <v>746</v>
      </c>
      <c r="C366" t="s">
        <v>716</v>
      </c>
      <c r="D366" t="s">
        <v>717</v>
      </c>
      <c r="E366" t="s">
        <v>716</v>
      </c>
      <c r="F366" t="s">
        <v>718</v>
      </c>
      <c r="G366" t="s">
        <v>961</v>
      </c>
      <c r="H366" t="s">
        <v>906</v>
      </c>
      <c r="I366" t="s">
        <v>907</v>
      </c>
      <c r="J366" s="74" t="s">
        <v>1277</v>
      </c>
      <c r="K366" t="s">
        <v>1278</v>
      </c>
      <c r="L366" t="s">
        <v>1279</v>
      </c>
      <c r="M366" s="74" t="s">
        <v>1055</v>
      </c>
      <c r="N366" t="s">
        <v>1056</v>
      </c>
      <c r="O366" t="s">
        <v>1057</v>
      </c>
      <c r="P366" s="74" t="s">
        <v>1080</v>
      </c>
      <c r="Q366" t="s">
        <v>782</v>
      </c>
      <c r="R366" t="s">
        <v>1081</v>
      </c>
      <c r="S366">
        <v>366</v>
      </c>
      <c r="T366" t="s">
        <v>1280</v>
      </c>
      <c r="U366" s="74" t="s">
        <v>1281</v>
      </c>
      <c r="V366" t="s">
        <v>1286</v>
      </c>
      <c r="W366" t="s">
        <v>1287</v>
      </c>
      <c r="X366">
        <v>124.95</v>
      </c>
      <c r="Y366">
        <v>0</v>
      </c>
      <c r="AB366" s="74" t="s">
        <v>1282</v>
      </c>
      <c r="AC366" s="74" t="s">
        <v>1283</v>
      </c>
    </row>
    <row r="367" spans="1:29" x14ac:dyDescent="0.25">
      <c r="A367" t="s">
        <v>1276</v>
      </c>
      <c r="B367" t="s">
        <v>746</v>
      </c>
      <c r="C367" t="s">
        <v>716</v>
      </c>
      <c r="D367" t="s">
        <v>717</v>
      </c>
      <c r="E367" t="s">
        <v>716</v>
      </c>
      <c r="F367" t="s">
        <v>718</v>
      </c>
      <c r="G367" t="s">
        <v>961</v>
      </c>
      <c r="H367" t="s">
        <v>906</v>
      </c>
      <c r="I367" t="s">
        <v>907</v>
      </c>
      <c r="J367" s="74" t="s">
        <v>1277</v>
      </c>
      <c r="K367" t="s">
        <v>1278</v>
      </c>
      <c r="L367" t="s">
        <v>1279</v>
      </c>
      <c r="M367" s="74" t="s">
        <v>1055</v>
      </c>
      <c r="N367" t="s">
        <v>1056</v>
      </c>
      <c r="O367" t="s">
        <v>1057</v>
      </c>
      <c r="P367" s="74" t="s">
        <v>1080</v>
      </c>
      <c r="Q367" t="s">
        <v>782</v>
      </c>
      <c r="R367" t="s">
        <v>1081</v>
      </c>
      <c r="S367">
        <v>366</v>
      </c>
      <c r="T367" t="s">
        <v>1280</v>
      </c>
      <c r="U367" s="74" t="s">
        <v>1281</v>
      </c>
      <c r="V367" t="s">
        <v>1073</v>
      </c>
      <c r="W367" t="s">
        <v>1074</v>
      </c>
      <c r="X367">
        <v>124.95</v>
      </c>
      <c r="Y367">
        <v>158.38</v>
      </c>
      <c r="Z367">
        <v>71.870883520000007</v>
      </c>
      <c r="AA367">
        <v>43.470883520000001</v>
      </c>
      <c r="AB367" s="74" t="s">
        <v>1282</v>
      </c>
      <c r="AC367" s="74" t="s">
        <v>1283</v>
      </c>
    </row>
    <row r="368" spans="1:29" x14ac:dyDescent="0.25">
      <c r="A368" t="s">
        <v>1276</v>
      </c>
      <c r="B368" t="s">
        <v>746</v>
      </c>
      <c r="C368" t="s">
        <v>716</v>
      </c>
      <c r="D368" t="s">
        <v>717</v>
      </c>
      <c r="E368" t="s">
        <v>716</v>
      </c>
      <c r="F368" t="s">
        <v>718</v>
      </c>
      <c r="G368" t="s">
        <v>961</v>
      </c>
      <c r="H368" t="s">
        <v>906</v>
      </c>
      <c r="I368" t="s">
        <v>907</v>
      </c>
      <c r="J368" s="74" t="s">
        <v>1277</v>
      </c>
      <c r="K368" t="s">
        <v>1278</v>
      </c>
      <c r="L368" t="s">
        <v>1279</v>
      </c>
      <c r="M368" s="74" t="s">
        <v>1055</v>
      </c>
      <c r="N368" t="s">
        <v>1056</v>
      </c>
      <c r="O368" t="s">
        <v>1057</v>
      </c>
      <c r="P368" s="74" t="s">
        <v>1080</v>
      </c>
      <c r="Q368" t="s">
        <v>782</v>
      </c>
      <c r="R368" t="s">
        <v>1081</v>
      </c>
      <c r="S368">
        <v>175</v>
      </c>
      <c r="T368" t="s">
        <v>1284</v>
      </c>
      <c r="U368" s="74" t="s">
        <v>1285</v>
      </c>
      <c r="V368" t="s">
        <v>1286</v>
      </c>
      <c r="W368" t="s">
        <v>1287</v>
      </c>
      <c r="X368">
        <v>124.95</v>
      </c>
      <c r="Y368">
        <v>0</v>
      </c>
      <c r="AB368" s="74" t="s">
        <v>1282</v>
      </c>
      <c r="AC368" s="74" t="s">
        <v>1283</v>
      </c>
    </row>
    <row r="369" spans="1:29" x14ac:dyDescent="0.25">
      <c r="A369" t="s">
        <v>1276</v>
      </c>
      <c r="B369" t="s">
        <v>746</v>
      </c>
      <c r="C369" t="s">
        <v>716</v>
      </c>
      <c r="D369" t="s">
        <v>717</v>
      </c>
      <c r="E369" t="s">
        <v>716</v>
      </c>
      <c r="F369" t="s">
        <v>718</v>
      </c>
      <c r="G369" t="s">
        <v>961</v>
      </c>
      <c r="H369" t="s">
        <v>906</v>
      </c>
      <c r="I369" t="s">
        <v>907</v>
      </c>
      <c r="J369" s="74" t="s">
        <v>1277</v>
      </c>
      <c r="K369" t="s">
        <v>1278</v>
      </c>
      <c r="L369" t="s">
        <v>1279</v>
      </c>
      <c r="M369" s="74" t="s">
        <v>1055</v>
      </c>
      <c r="N369" t="s">
        <v>1056</v>
      </c>
      <c r="O369" t="s">
        <v>1057</v>
      </c>
      <c r="P369" s="74" t="s">
        <v>1080</v>
      </c>
      <c r="Q369" t="s">
        <v>782</v>
      </c>
      <c r="R369" t="s">
        <v>1081</v>
      </c>
      <c r="S369">
        <v>175</v>
      </c>
      <c r="T369" t="s">
        <v>1284</v>
      </c>
      <c r="U369" s="74" t="s">
        <v>1285</v>
      </c>
      <c r="V369" t="s">
        <v>1269</v>
      </c>
      <c r="W369" t="s">
        <v>1270</v>
      </c>
      <c r="X369">
        <v>124.95</v>
      </c>
      <c r="Y369">
        <v>0</v>
      </c>
      <c r="AB369" s="74" t="s">
        <v>1282</v>
      </c>
      <c r="AC369" s="74" t="s">
        <v>1283</v>
      </c>
    </row>
    <row r="370" spans="1:29" x14ac:dyDescent="0.25">
      <c r="A370" t="s">
        <v>1276</v>
      </c>
      <c r="B370" t="s">
        <v>746</v>
      </c>
      <c r="C370" t="s">
        <v>716</v>
      </c>
      <c r="D370" t="s">
        <v>717</v>
      </c>
      <c r="E370" t="s">
        <v>716</v>
      </c>
      <c r="F370" t="s">
        <v>718</v>
      </c>
      <c r="G370" t="s">
        <v>961</v>
      </c>
      <c r="H370" t="s">
        <v>906</v>
      </c>
      <c r="I370" t="s">
        <v>907</v>
      </c>
      <c r="J370" s="74" t="s">
        <v>1277</v>
      </c>
      <c r="K370" t="s">
        <v>1278</v>
      </c>
      <c r="L370" t="s">
        <v>1279</v>
      </c>
      <c r="M370" s="74" t="s">
        <v>1055</v>
      </c>
      <c r="N370" t="s">
        <v>1056</v>
      </c>
      <c r="O370" t="s">
        <v>1057</v>
      </c>
      <c r="P370" s="74" t="s">
        <v>1080</v>
      </c>
      <c r="Q370" t="s">
        <v>782</v>
      </c>
      <c r="R370" t="s">
        <v>1081</v>
      </c>
      <c r="S370">
        <v>175</v>
      </c>
      <c r="T370" t="s">
        <v>1284</v>
      </c>
      <c r="U370" s="74" t="s">
        <v>1285</v>
      </c>
      <c r="V370" t="s">
        <v>741</v>
      </c>
      <c r="W370" t="s">
        <v>742</v>
      </c>
      <c r="X370">
        <v>124.95</v>
      </c>
      <c r="Y370">
        <v>0</v>
      </c>
      <c r="AB370" s="74" t="s">
        <v>1282</v>
      </c>
      <c r="AC370" s="74" t="s">
        <v>1283</v>
      </c>
    </row>
    <row r="371" spans="1:29" x14ac:dyDescent="0.25">
      <c r="A371" t="s">
        <v>1276</v>
      </c>
      <c r="B371" t="s">
        <v>746</v>
      </c>
      <c r="C371" t="s">
        <v>716</v>
      </c>
      <c r="D371" t="s">
        <v>717</v>
      </c>
      <c r="E371" t="s">
        <v>716</v>
      </c>
      <c r="F371" t="s">
        <v>718</v>
      </c>
      <c r="G371" t="s">
        <v>961</v>
      </c>
      <c r="H371" t="s">
        <v>906</v>
      </c>
      <c r="I371" t="s">
        <v>907</v>
      </c>
      <c r="J371" s="74" t="s">
        <v>1277</v>
      </c>
      <c r="K371" t="s">
        <v>1278</v>
      </c>
      <c r="L371" t="s">
        <v>1279</v>
      </c>
      <c r="M371" s="74" t="s">
        <v>1055</v>
      </c>
      <c r="N371" t="s">
        <v>1056</v>
      </c>
      <c r="O371" t="s">
        <v>1057</v>
      </c>
      <c r="P371" s="74" t="s">
        <v>1080</v>
      </c>
      <c r="Q371" t="s">
        <v>782</v>
      </c>
      <c r="R371" t="s">
        <v>1081</v>
      </c>
      <c r="S371">
        <v>175</v>
      </c>
      <c r="T371" t="s">
        <v>1284</v>
      </c>
      <c r="U371" s="74" t="s">
        <v>1285</v>
      </c>
      <c r="V371" t="s">
        <v>1262</v>
      </c>
      <c r="W371" t="s">
        <v>1263</v>
      </c>
      <c r="X371">
        <v>124.95</v>
      </c>
      <c r="Y371">
        <v>0</v>
      </c>
      <c r="AB371" s="74" t="s">
        <v>1282</v>
      </c>
      <c r="AC371" s="74" t="s">
        <v>1283</v>
      </c>
    </row>
    <row r="372" spans="1:29" x14ac:dyDescent="0.25">
      <c r="A372" t="s">
        <v>1288</v>
      </c>
      <c r="B372" t="s">
        <v>746</v>
      </c>
      <c r="C372" t="s">
        <v>716</v>
      </c>
      <c r="D372" t="s">
        <v>717</v>
      </c>
      <c r="E372" t="s">
        <v>716</v>
      </c>
      <c r="F372" t="s">
        <v>718</v>
      </c>
      <c r="G372" t="s">
        <v>1289</v>
      </c>
      <c r="H372" t="s">
        <v>828</v>
      </c>
      <c r="I372" t="s">
        <v>829</v>
      </c>
      <c r="J372" s="74" t="s">
        <v>1290</v>
      </c>
      <c r="K372" t="s">
        <v>1291</v>
      </c>
      <c r="L372" t="s">
        <v>1292</v>
      </c>
      <c r="M372" s="74" t="s">
        <v>888</v>
      </c>
      <c r="N372" t="s">
        <v>889</v>
      </c>
      <c r="O372" t="s">
        <v>890</v>
      </c>
      <c r="P372" s="74" t="s">
        <v>781</v>
      </c>
      <c r="Q372" t="s">
        <v>782</v>
      </c>
      <c r="R372" t="s">
        <v>783</v>
      </c>
      <c r="S372">
        <v>366</v>
      </c>
      <c r="T372" t="s">
        <v>1293</v>
      </c>
      <c r="U372" s="74" t="s">
        <v>1294</v>
      </c>
      <c r="V372" t="s">
        <v>1160</v>
      </c>
      <c r="W372" t="s">
        <v>1161</v>
      </c>
      <c r="X372">
        <v>80</v>
      </c>
      <c r="Y372">
        <v>29.91</v>
      </c>
      <c r="Z372">
        <v>29.84</v>
      </c>
      <c r="AA372">
        <v>14.92</v>
      </c>
      <c r="AB372" s="74" t="s">
        <v>1295</v>
      </c>
      <c r="AC372" s="74" t="s">
        <v>1296</v>
      </c>
    </row>
    <row r="373" spans="1:29" x14ac:dyDescent="0.25">
      <c r="A373" t="s">
        <v>1288</v>
      </c>
      <c r="B373" t="s">
        <v>746</v>
      </c>
      <c r="C373" t="s">
        <v>716</v>
      </c>
      <c r="D373" t="s">
        <v>717</v>
      </c>
      <c r="E373" t="s">
        <v>716</v>
      </c>
      <c r="F373" t="s">
        <v>718</v>
      </c>
      <c r="G373" t="s">
        <v>1289</v>
      </c>
      <c r="H373" t="s">
        <v>828</v>
      </c>
      <c r="I373" t="s">
        <v>829</v>
      </c>
      <c r="J373" s="74" t="s">
        <v>1290</v>
      </c>
      <c r="K373" t="s">
        <v>1291</v>
      </c>
      <c r="L373" t="s">
        <v>1292</v>
      </c>
      <c r="M373" s="74" t="s">
        <v>888</v>
      </c>
      <c r="N373" t="s">
        <v>889</v>
      </c>
      <c r="O373" t="s">
        <v>890</v>
      </c>
      <c r="P373" s="74" t="s">
        <v>781</v>
      </c>
      <c r="Q373" t="s">
        <v>782</v>
      </c>
      <c r="R373" t="s">
        <v>783</v>
      </c>
      <c r="S373">
        <v>366</v>
      </c>
      <c r="T373" t="s">
        <v>1293</v>
      </c>
      <c r="U373" s="74" t="s">
        <v>1294</v>
      </c>
      <c r="V373" t="s">
        <v>1098</v>
      </c>
      <c r="W373" t="s">
        <v>1099</v>
      </c>
      <c r="X373">
        <v>80</v>
      </c>
      <c r="Y373">
        <v>33.49</v>
      </c>
      <c r="Z373">
        <v>33.332000000000001</v>
      </c>
      <c r="AA373">
        <v>16.666</v>
      </c>
      <c r="AB373" s="74" t="s">
        <v>1295</v>
      </c>
      <c r="AC373" s="74" t="s">
        <v>1296</v>
      </c>
    </row>
    <row r="374" spans="1:29" x14ac:dyDescent="0.25">
      <c r="A374" t="s">
        <v>1288</v>
      </c>
      <c r="B374" t="s">
        <v>746</v>
      </c>
      <c r="C374" t="s">
        <v>716</v>
      </c>
      <c r="D374" t="s">
        <v>717</v>
      </c>
      <c r="E374" t="s">
        <v>716</v>
      </c>
      <c r="F374" t="s">
        <v>718</v>
      </c>
      <c r="G374" t="s">
        <v>1289</v>
      </c>
      <c r="H374" t="s">
        <v>828</v>
      </c>
      <c r="I374" t="s">
        <v>829</v>
      </c>
      <c r="J374" s="74" t="s">
        <v>1290</v>
      </c>
      <c r="K374" t="s">
        <v>1291</v>
      </c>
      <c r="L374" t="s">
        <v>1292</v>
      </c>
      <c r="M374" s="74" t="s">
        <v>888</v>
      </c>
      <c r="N374" t="s">
        <v>889</v>
      </c>
      <c r="O374" t="s">
        <v>890</v>
      </c>
      <c r="P374" s="74" t="s">
        <v>781</v>
      </c>
      <c r="Q374" t="s">
        <v>782</v>
      </c>
      <c r="R374" t="s">
        <v>783</v>
      </c>
      <c r="S374">
        <v>366</v>
      </c>
      <c r="T374" t="s">
        <v>1293</v>
      </c>
      <c r="U374" s="74" t="s">
        <v>1294</v>
      </c>
      <c r="V374" t="s">
        <v>1297</v>
      </c>
      <c r="W374" t="s">
        <v>1298</v>
      </c>
      <c r="X374">
        <v>80</v>
      </c>
      <c r="Y374">
        <v>105.97</v>
      </c>
      <c r="Z374">
        <v>105.95</v>
      </c>
      <c r="AA374">
        <v>52.975000000000001</v>
      </c>
      <c r="AB374" s="74" t="s">
        <v>1295</v>
      </c>
      <c r="AC374" s="74" t="s">
        <v>1296</v>
      </c>
    </row>
    <row r="375" spans="1:29" x14ac:dyDescent="0.25">
      <c r="A375" t="s">
        <v>1288</v>
      </c>
      <c r="B375" t="s">
        <v>746</v>
      </c>
      <c r="C375" t="s">
        <v>716</v>
      </c>
      <c r="D375" t="s">
        <v>717</v>
      </c>
      <c r="E375" t="s">
        <v>716</v>
      </c>
      <c r="F375" t="s">
        <v>718</v>
      </c>
      <c r="G375" t="s">
        <v>1289</v>
      </c>
      <c r="H375" t="s">
        <v>828</v>
      </c>
      <c r="I375" t="s">
        <v>829</v>
      </c>
      <c r="J375" s="74" t="s">
        <v>1290</v>
      </c>
      <c r="K375" t="s">
        <v>1291</v>
      </c>
      <c r="L375" t="s">
        <v>1292</v>
      </c>
      <c r="M375" s="74" t="s">
        <v>888</v>
      </c>
      <c r="N375" t="s">
        <v>889</v>
      </c>
      <c r="O375" t="s">
        <v>890</v>
      </c>
      <c r="P375" s="74" t="s">
        <v>781</v>
      </c>
      <c r="Q375" t="s">
        <v>782</v>
      </c>
      <c r="R375" t="s">
        <v>783</v>
      </c>
      <c r="S375">
        <v>366</v>
      </c>
      <c r="T375" t="s">
        <v>1293</v>
      </c>
      <c r="U375" s="74" t="s">
        <v>1294</v>
      </c>
      <c r="V375" t="s">
        <v>846</v>
      </c>
      <c r="W375" t="s">
        <v>847</v>
      </c>
      <c r="X375">
        <v>80</v>
      </c>
      <c r="Y375">
        <v>259.68</v>
      </c>
      <c r="Z375">
        <v>259.68</v>
      </c>
      <c r="AA375">
        <v>129.84</v>
      </c>
      <c r="AB375" s="74" t="s">
        <v>1295</v>
      </c>
      <c r="AC375" s="74" t="s">
        <v>1296</v>
      </c>
    </row>
    <row r="376" spans="1:29" x14ac:dyDescent="0.25">
      <c r="A376" t="s">
        <v>1288</v>
      </c>
      <c r="B376" t="s">
        <v>746</v>
      </c>
      <c r="C376" t="s">
        <v>716</v>
      </c>
      <c r="D376" t="s">
        <v>717</v>
      </c>
      <c r="E376" t="s">
        <v>716</v>
      </c>
      <c r="F376" t="s">
        <v>718</v>
      </c>
      <c r="G376" t="s">
        <v>1289</v>
      </c>
      <c r="H376" t="s">
        <v>828</v>
      </c>
      <c r="I376" t="s">
        <v>829</v>
      </c>
      <c r="J376" s="74" t="s">
        <v>1290</v>
      </c>
      <c r="K376" t="s">
        <v>1291</v>
      </c>
      <c r="L376" t="s">
        <v>1292</v>
      </c>
      <c r="M376" s="74" t="s">
        <v>888</v>
      </c>
      <c r="N376" t="s">
        <v>889</v>
      </c>
      <c r="O376" t="s">
        <v>890</v>
      </c>
      <c r="P376" s="74" t="s">
        <v>781</v>
      </c>
      <c r="Q376" t="s">
        <v>782</v>
      </c>
      <c r="R376" t="s">
        <v>783</v>
      </c>
      <c r="S376">
        <v>366</v>
      </c>
      <c r="T376" t="s">
        <v>1293</v>
      </c>
      <c r="U376" s="74" t="s">
        <v>1294</v>
      </c>
      <c r="V376" t="s">
        <v>926</v>
      </c>
      <c r="W376" t="s">
        <v>70</v>
      </c>
      <c r="X376">
        <v>80</v>
      </c>
      <c r="Y376">
        <v>968.93</v>
      </c>
      <c r="Z376">
        <v>968.89599999999996</v>
      </c>
      <c r="AA376">
        <v>484.44799999999998</v>
      </c>
      <c r="AB376" s="74" t="s">
        <v>1295</v>
      </c>
      <c r="AC376" s="74" t="s">
        <v>1296</v>
      </c>
    </row>
    <row r="377" spans="1:29" x14ac:dyDescent="0.25">
      <c r="A377" t="s">
        <v>1288</v>
      </c>
      <c r="B377" t="s">
        <v>746</v>
      </c>
      <c r="C377" t="s">
        <v>716</v>
      </c>
      <c r="D377" t="s">
        <v>717</v>
      </c>
      <c r="E377" t="s">
        <v>716</v>
      </c>
      <c r="F377" t="s">
        <v>718</v>
      </c>
      <c r="G377" t="s">
        <v>1289</v>
      </c>
      <c r="H377" t="s">
        <v>828</v>
      </c>
      <c r="I377" t="s">
        <v>829</v>
      </c>
      <c r="J377" s="74" t="s">
        <v>1290</v>
      </c>
      <c r="K377" t="s">
        <v>1291</v>
      </c>
      <c r="L377" t="s">
        <v>1292</v>
      </c>
      <c r="M377" s="74" t="s">
        <v>888</v>
      </c>
      <c r="N377" t="s">
        <v>889</v>
      </c>
      <c r="O377" t="s">
        <v>890</v>
      </c>
      <c r="P377" s="74" t="s">
        <v>781</v>
      </c>
      <c r="Q377" t="s">
        <v>782</v>
      </c>
      <c r="R377" t="s">
        <v>783</v>
      </c>
      <c r="S377">
        <v>366</v>
      </c>
      <c r="T377" t="s">
        <v>1293</v>
      </c>
      <c r="U377" s="74" t="s">
        <v>1294</v>
      </c>
      <c r="V377" t="s">
        <v>931</v>
      </c>
      <c r="W377" t="s">
        <v>932</v>
      </c>
      <c r="X377">
        <v>80</v>
      </c>
      <c r="Y377">
        <v>52.67</v>
      </c>
      <c r="Z377">
        <v>52.64</v>
      </c>
      <c r="AA377">
        <v>26.32</v>
      </c>
      <c r="AB377" s="74" t="s">
        <v>1295</v>
      </c>
      <c r="AC377" s="74" t="s">
        <v>1296</v>
      </c>
    </row>
    <row r="378" spans="1:29" x14ac:dyDescent="0.25">
      <c r="A378" t="s">
        <v>1299</v>
      </c>
      <c r="B378" t="s">
        <v>715</v>
      </c>
      <c r="C378" t="s">
        <v>716</v>
      </c>
      <c r="D378" t="s">
        <v>717</v>
      </c>
      <c r="E378" t="s">
        <v>716</v>
      </c>
      <c r="F378" t="s">
        <v>718</v>
      </c>
      <c r="G378" t="s">
        <v>1300</v>
      </c>
      <c r="H378" t="s">
        <v>812</v>
      </c>
      <c r="I378" t="s">
        <v>813</v>
      </c>
      <c r="J378" s="74" t="s">
        <v>1301</v>
      </c>
      <c r="K378" t="s">
        <v>1302</v>
      </c>
      <c r="L378" t="s">
        <v>1303</v>
      </c>
      <c r="M378" s="74" t="s">
        <v>1304</v>
      </c>
      <c r="N378" t="s">
        <v>1305</v>
      </c>
      <c r="O378" t="s">
        <v>1306</v>
      </c>
      <c r="S378">
        <v>366</v>
      </c>
      <c r="T378" t="s">
        <v>1307</v>
      </c>
      <c r="U378" s="74" t="s">
        <v>1308</v>
      </c>
      <c r="V378" t="s">
        <v>1309</v>
      </c>
      <c r="W378" t="s">
        <v>1310</v>
      </c>
      <c r="X378">
        <v>4</v>
      </c>
      <c r="Y378">
        <v>161.97</v>
      </c>
      <c r="Z378">
        <v>161.966873816</v>
      </c>
      <c r="AA378">
        <v>146.154373816</v>
      </c>
      <c r="AB378" s="74" t="s">
        <v>1311</v>
      </c>
      <c r="AC378" s="74" t="s">
        <v>1312</v>
      </c>
    </row>
    <row r="379" spans="1:29" x14ac:dyDescent="0.25">
      <c r="A379" t="s">
        <v>1313</v>
      </c>
      <c r="B379" t="s">
        <v>746</v>
      </c>
      <c r="C379" t="s">
        <v>716</v>
      </c>
      <c r="D379" t="s">
        <v>717</v>
      </c>
      <c r="E379" t="s">
        <v>716</v>
      </c>
      <c r="F379" t="s">
        <v>718</v>
      </c>
      <c r="G379" t="s">
        <v>920</v>
      </c>
      <c r="H379" t="s">
        <v>906</v>
      </c>
      <c r="I379" t="s">
        <v>907</v>
      </c>
      <c r="J379" s="74" t="s">
        <v>921</v>
      </c>
      <c r="K379" t="s">
        <v>922</v>
      </c>
      <c r="L379" t="s">
        <v>923</v>
      </c>
      <c r="M379" s="74" t="s">
        <v>921</v>
      </c>
      <c r="N379" t="s">
        <v>922</v>
      </c>
      <c r="O379" t="s">
        <v>923</v>
      </c>
      <c r="P379" s="74" t="s">
        <v>781</v>
      </c>
      <c r="Q379" t="s">
        <v>782</v>
      </c>
      <c r="R379" t="s">
        <v>783</v>
      </c>
      <c r="S379">
        <v>0</v>
      </c>
      <c r="U379" s="74" t="s">
        <v>1314</v>
      </c>
      <c r="V379" t="s">
        <v>1315</v>
      </c>
      <c r="W379" t="s">
        <v>1316</v>
      </c>
      <c r="X379">
        <v>90</v>
      </c>
      <c r="Y379">
        <v>0</v>
      </c>
      <c r="AB379" s="74" t="s">
        <v>1170</v>
      </c>
      <c r="AC379" s="74" t="s">
        <v>1171</v>
      </c>
    </row>
    <row r="380" spans="1:29" x14ac:dyDescent="0.25">
      <c r="A380" t="s">
        <v>1313</v>
      </c>
      <c r="B380" t="s">
        <v>746</v>
      </c>
      <c r="C380" t="s">
        <v>716</v>
      </c>
      <c r="D380" t="s">
        <v>717</v>
      </c>
      <c r="E380" t="s">
        <v>716</v>
      </c>
      <c r="F380" t="s">
        <v>718</v>
      </c>
      <c r="G380" t="s">
        <v>920</v>
      </c>
      <c r="H380" t="s">
        <v>906</v>
      </c>
      <c r="I380" t="s">
        <v>907</v>
      </c>
      <c r="J380" s="74" t="s">
        <v>921</v>
      </c>
      <c r="K380" t="s">
        <v>922</v>
      </c>
      <c r="L380" t="s">
        <v>923</v>
      </c>
      <c r="M380" s="74" t="s">
        <v>921</v>
      </c>
      <c r="N380" t="s">
        <v>922</v>
      </c>
      <c r="O380" t="s">
        <v>923</v>
      </c>
      <c r="P380" s="74" t="s">
        <v>781</v>
      </c>
      <c r="Q380" t="s">
        <v>782</v>
      </c>
      <c r="R380" t="s">
        <v>783</v>
      </c>
      <c r="S380">
        <v>0</v>
      </c>
      <c r="U380" s="74" t="s">
        <v>1314</v>
      </c>
      <c r="V380" t="s">
        <v>741</v>
      </c>
      <c r="W380" t="s">
        <v>742</v>
      </c>
      <c r="X380">
        <v>90</v>
      </c>
      <c r="Y380">
        <v>0</v>
      </c>
      <c r="AB380" s="74" t="s">
        <v>1170</v>
      </c>
      <c r="AC380" s="74" t="s">
        <v>1171</v>
      </c>
    </row>
    <row r="381" spans="1:29" x14ac:dyDescent="0.25">
      <c r="A381" t="s">
        <v>1313</v>
      </c>
      <c r="B381" t="s">
        <v>746</v>
      </c>
      <c r="C381" t="s">
        <v>716</v>
      </c>
      <c r="D381" t="s">
        <v>717</v>
      </c>
      <c r="E381" t="s">
        <v>716</v>
      </c>
      <c r="F381" t="s">
        <v>718</v>
      </c>
      <c r="G381" t="s">
        <v>920</v>
      </c>
      <c r="H381" t="s">
        <v>906</v>
      </c>
      <c r="I381" t="s">
        <v>907</v>
      </c>
      <c r="J381" s="74" t="s">
        <v>921</v>
      </c>
      <c r="K381" t="s">
        <v>922</v>
      </c>
      <c r="L381" t="s">
        <v>923</v>
      </c>
      <c r="M381" s="74" t="s">
        <v>921</v>
      </c>
      <c r="N381" t="s">
        <v>922</v>
      </c>
      <c r="O381" t="s">
        <v>923</v>
      </c>
      <c r="P381" s="74" t="s">
        <v>781</v>
      </c>
      <c r="Q381" t="s">
        <v>782</v>
      </c>
      <c r="R381" t="s">
        <v>783</v>
      </c>
      <c r="S381">
        <v>0</v>
      </c>
      <c r="U381" s="74" t="s">
        <v>1314</v>
      </c>
      <c r="V381" t="s">
        <v>1317</v>
      </c>
      <c r="W381" t="s">
        <v>1318</v>
      </c>
      <c r="X381">
        <v>90</v>
      </c>
      <c r="Y381">
        <v>0</v>
      </c>
      <c r="AB381" s="74" t="s">
        <v>1170</v>
      </c>
      <c r="AC381" s="74" t="s">
        <v>1171</v>
      </c>
    </row>
    <row r="382" spans="1:29" x14ac:dyDescent="0.25">
      <c r="A382" t="s">
        <v>1313</v>
      </c>
      <c r="B382" t="s">
        <v>746</v>
      </c>
      <c r="C382" t="s">
        <v>716</v>
      </c>
      <c r="D382" t="s">
        <v>717</v>
      </c>
      <c r="E382" t="s">
        <v>716</v>
      </c>
      <c r="F382" t="s">
        <v>718</v>
      </c>
      <c r="G382" t="s">
        <v>920</v>
      </c>
      <c r="H382" t="s">
        <v>906</v>
      </c>
      <c r="I382" t="s">
        <v>907</v>
      </c>
      <c r="J382" s="74" t="s">
        <v>921</v>
      </c>
      <c r="K382" t="s">
        <v>922</v>
      </c>
      <c r="L382" t="s">
        <v>923</v>
      </c>
      <c r="M382" s="74" t="s">
        <v>921</v>
      </c>
      <c r="N382" t="s">
        <v>922</v>
      </c>
      <c r="O382" t="s">
        <v>923</v>
      </c>
      <c r="P382" s="74" t="s">
        <v>781</v>
      </c>
      <c r="Q382" t="s">
        <v>782</v>
      </c>
      <c r="R382" t="s">
        <v>783</v>
      </c>
      <c r="S382">
        <v>0</v>
      </c>
      <c r="U382" s="74" t="s">
        <v>1314</v>
      </c>
      <c r="V382" t="s">
        <v>739</v>
      </c>
      <c r="W382" t="s">
        <v>740</v>
      </c>
      <c r="X382">
        <v>90</v>
      </c>
      <c r="Y382">
        <v>0</v>
      </c>
      <c r="AB382" s="74" t="s">
        <v>1170</v>
      </c>
      <c r="AC382" s="74" t="s">
        <v>1171</v>
      </c>
    </row>
    <row r="383" spans="1:29" x14ac:dyDescent="0.25">
      <c r="A383" t="s">
        <v>1313</v>
      </c>
      <c r="B383" t="s">
        <v>746</v>
      </c>
      <c r="C383" t="s">
        <v>716</v>
      </c>
      <c r="D383" t="s">
        <v>717</v>
      </c>
      <c r="E383" t="s">
        <v>716</v>
      </c>
      <c r="F383" t="s">
        <v>718</v>
      </c>
      <c r="G383" t="s">
        <v>920</v>
      </c>
      <c r="H383" t="s">
        <v>906</v>
      </c>
      <c r="I383" t="s">
        <v>907</v>
      </c>
      <c r="J383" s="74" t="s">
        <v>921</v>
      </c>
      <c r="K383" t="s">
        <v>922</v>
      </c>
      <c r="L383" t="s">
        <v>923</v>
      </c>
      <c r="M383" s="74" t="s">
        <v>921</v>
      </c>
      <c r="N383" t="s">
        <v>922</v>
      </c>
      <c r="O383" t="s">
        <v>923</v>
      </c>
      <c r="P383" s="74" t="s">
        <v>781</v>
      </c>
      <c r="Q383" t="s">
        <v>782</v>
      </c>
      <c r="R383" t="s">
        <v>783</v>
      </c>
      <c r="S383">
        <v>0</v>
      </c>
      <c r="U383" s="74" t="s">
        <v>1314</v>
      </c>
      <c r="V383" t="s">
        <v>893</v>
      </c>
      <c r="W383" t="s">
        <v>894</v>
      </c>
      <c r="X383">
        <v>90</v>
      </c>
      <c r="Y383">
        <v>0</v>
      </c>
      <c r="AB383" s="74" t="s">
        <v>1170</v>
      </c>
      <c r="AC383" s="74" t="s">
        <v>1171</v>
      </c>
    </row>
    <row r="384" spans="1:29" x14ac:dyDescent="0.25">
      <c r="A384" t="s">
        <v>1313</v>
      </c>
      <c r="B384" t="s">
        <v>746</v>
      </c>
      <c r="C384" t="s">
        <v>716</v>
      </c>
      <c r="D384" t="s">
        <v>717</v>
      </c>
      <c r="E384" t="s">
        <v>716</v>
      </c>
      <c r="F384" t="s">
        <v>718</v>
      </c>
      <c r="G384" t="s">
        <v>920</v>
      </c>
      <c r="H384" t="s">
        <v>906</v>
      </c>
      <c r="I384" t="s">
        <v>907</v>
      </c>
      <c r="J384" s="74" t="s">
        <v>921</v>
      </c>
      <c r="K384" t="s">
        <v>922</v>
      </c>
      <c r="L384" t="s">
        <v>923</v>
      </c>
      <c r="M384" s="74" t="s">
        <v>921</v>
      </c>
      <c r="N384" t="s">
        <v>922</v>
      </c>
      <c r="O384" t="s">
        <v>923</v>
      </c>
      <c r="P384" s="74" t="s">
        <v>781</v>
      </c>
      <c r="Q384" t="s">
        <v>782</v>
      </c>
      <c r="R384" t="s">
        <v>783</v>
      </c>
      <c r="S384">
        <v>0</v>
      </c>
      <c r="U384" s="74" t="s">
        <v>1314</v>
      </c>
      <c r="V384" t="s">
        <v>1319</v>
      </c>
      <c r="W384" t="s">
        <v>900</v>
      </c>
      <c r="X384">
        <v>90</v>
      </c>
      <c r="Y384">
        <v>0</v>
      </c>
      <c r="AB384" s="74" t="s">
        <v>1170</v>
      </c>
      <c r="AC384" s="74" t="s">
        <v>1171</v>
      </c>
    </row>
    <row r="385" spans="1:29" x14ac:dyDescent="0.25">
      <c r="A385" t="s">
        <v>1313</v>
      </c>
      <c r="B385" t="s">
        <v>746</v>
      </c>
      <c r="C385" t="s">
        <v>716</v>
      </c>
      <c r="D385" t="s">
        <v>717</v>
      </c>
      <c r="E385" t="s">
        <v>716</v>
      </c>
      <c r="F385" t="s">
        <v>718</v>
      </c>
      <c r="G385" t="s">
        <v>920</v>
      </c>
      <c r="H385" t="s">
        <v>906</v>
      </c>
      <c r="I385" t="s">
        <v>907</v>
      </c>
      <c r="J385" s="74" t="s">
        <v>921</v>
      </c>
      <c r="K385" t="s">
        <v>922</v>
      </c>
      <c r="L385" t="s">
        <v>923</v>
      </c>
      <c r="M385" s="74" t="s">
        <v>921</v>
      </c>
      <c r="N385" t="s">
        <v>922</v>
      </c>
      <c r="O385" t="s">
        <v>923</v>
      </c>
      <c r="P385" s="74" t="s">
        <v>781</v>
      </c>
      <c r="Q385" t="s">
        <v>782</v>
      </c>
      <c r="R385" t="s">
        <v>783</v>
      </c>
      <c r="S385">
        <v>0</v>
      </c>
      <c r="U385" s="74" t="s">
        <v>1314</v>
      </c>
      <c r="V385" t="s">
        <v>1269</v>
      </c>
      <c r="W385" t="s">
        <v>1270</v>
      </c>
      <c r="X385">
        <v>90</v>
      </c>
      <c r="Y385">
        <v>0</v>
      </c>
      <c r="AB385" s="74" t="s">
        <v>1170</v>
      </c>
      <c r="AC385" s="74" t="s">
        <v>1171</v>
      </c>
    </row>
    <row r="386" spans="1:29" x14ac:dyDescent="0.25">
      <c r="A386" t="s">
        <v>1320</v>
      </c>
      <c r="B386" t="s">
        <v>746</v>
      </c>
      <c r="C386" t="s">
        <v>716</v>
      </c>
      <c r="D386" t="s">
        <v>717</v>
      </c>
      <c r="E386" t="s">
        <v>716</v>
      </c>
      <c r="F386" t="s">
        <v>718</v>
      </c>
      <c r="G386" t="s">
        <v>1321</v>
      </c>
      <c r="H386" t="s">
        <v>720</v>
      </c>
      <c r="I386" t="s">
        <v>721</v>
      </c>
      <c r="J386" s="74" t="s">
        <v>1322</v>
      </c>
      <c r="K386" t="s">
        <v>1323</v>
      </c>
      <c r="L386" t="s">
        <v>1324</v>
      </c>
      <c r="M386" s="74" t="s">
        <v>817</v>
      </c>
      <c r="N386" t="s">
        <v>818</v>
      </c>
      <c r="O386" t="s">
        <v>819</v>
      </c>
      <c r="P386" s="74" t="s">
        <v>1080</v>
      </c>
      <c r="Q386" t="s">
        <v>782</v>
      </c>
      <c r="R386" t="s">
        <v>1081</v>
      </c>
      <c r="S386">
        <v>366</v>
      </c>
      <c r="T386" t="s">
        <v>1325</v>
      </c>
      <c r="U386" s="74" t="s">
        <v>1326</v>
      </c>
      <c r="V386" t="s">
        <v>739</v>
      </c>
      <c r="W386" t="s">
        <v>740</v>
      </c>
      <c r="X386">
        <v>50</v>
      </c>
      <c r="Y386">
        <v>180.7</v>
      </c>
      <c r="Z386">
        <v>177.5298525</v>
      </c>
      <c r="AA386">
        <v>177.5298525</v>
      </c>
      <c r="AB386" s="74" t="s">
        <v>1327</v>
      </c>
      <c r="AC386" s="74" t="s">
        <v>1328</v>
      </c>
    </row>
    <row r="387" spans="1:29" x14ac:dyDescent="0.25">
      <c r="A387" t="s">
        <v>1320</v>
      </c>
      <c r="B387" t="s">
        <v>746</v>
      </c>
      <c r="C387" t="s">
        <v>716</v>
      </c>
      <c r="D387" t="s">
        <v>717</v>
      </c>
      <c r="E387" t="s">
        <v>716</v>
      </c>
      <c r="F387" t="s">
        <v>718</v>
      </c>
      <c r="G387" t="s">
        <v>1321</v>
      </c>
      <c r="H387" t="s">
        <v>720</v>
      </c>
      <c r="I387" t="s">
        <v>721</v>
      </c>
      <c r="J387" s="74" t="s">
        <v>1322</v>
      </c>
      <c r="K387" t="s">
        <v>1323</v>
      </c>
      <c r="L387" t="s">
        <v>1324</v>
      </c>
      <c r="M387" s="74" t="s">
        <v>817</v>
      </c>
      <c r="N387" t="s">
        <v>818</v>
      </c>
      <c r="O387" t="s">
        <v>819</v>
      </c>
      <c r="P387" s="74" t="s">
        <v>1080</v>
      </c>
      <c r="Q387" t="s">
        <v>782</v>
      </c>
      <c r="R387" t="s">
        <v>1081</v>
      </c>
      <c r="S387">
        <v>366</v>
      </c>
      <c r="T387" t="s">
        <v>1325</v>
      </c>
      <c r="U387" s="74" t="s">
        <v>1326</v>
      </c>
      <c r="V387" t="s">
        <v>1269</v>
      </c>
      <c r="W387" t="s">
        <v>1270</v>
      </c>
      <c r="X387">
        <v>50</v>
      </c>
      <c r="Y387">
        <v>1195.5999999999999</v>
      </c>
      <c r="Z387">
        <v>1194.5241748440001</v>
      </c>
      <c r="AA387">
        <v>1194.5241748440001</v>
      </c>
      <c r="AB387" s="74" t="s">
        <v>1327</v>
      </c>
      <c r="AC387" s="74" t="s">
        <v>1328</v>
      </c>
    </row>
    <row r="388" spans="1:29" x14ac:dyDescent="0.25">
      <c r="A388" t="s">
        <v>1320</v>
      </c>
      <c r="B388" t="s">
        <v>746</v>
      </c>
      <c r="C388" t="s">
        <v>716</v>
      </c>
      <c r="D388" t="s">
        <v>717</v>
      </c>
      <c r="E388" t="s">
        <v>716</v>
      </c>
      <c r="F388" t="s">
        <v>718</v>
      </c>
      <c r="G388" t="s">
        <v>1321</v>
      </c>
      <c r="H388" t="s">
        <v>720</v>
      </c>
      <c r="I388" t="s">
        <v>721</v>
      </c>
      <c r="J388" s="74" t="s">
        <v>1322</v>
      </c>
      <c r="K388" t="s">
        <v>1323</v>
      </c>
      <c r="L388" t="s">
        <v>1324</v>
      </c>
      <c r="M388" s="74" t="s">
        <v>817</v>
      </c>
      <c r="N388" t="s">
        <v>818</v>
      </c>
      <c r="O388" t="s">
        <v>819</v>
      </c>
      <c r="P388" s="74" t="s">
        <v>1080</v>
      </c>
      <c r="Q388" t="s">
        <v>782</v>
      </c>
      <c r="R388" t="s">
        <v>1081</v>
      </c>
      <c r="S388">
        <v>366</v>
      </c>
      <c r="T388" t="s">
        <v>1325</v>
      </c>
      <c r="U388" s="74" t="s">
        <v>1326</v>
      </c>
      <c r="V388" t="s">
        <v>741</v>
      </c>
      <c r="W388" t="s">
        <v>742</v>
      </c>
      <c r="X388">
        <v>50</v>
      </c>
      <c r="Y388">
        <v>75.8</v>
      </c>
      <c r="Z388">
        <v>75.776224524</v>
      </c>
      <c r="AA388">
        <v>75.776224524</v>
      </c>
      <c r="AB388" s="74" t="s">
        <v>1327</v>
      </c>
      <c r="AC388" s="74" t="s">
        <v>1328</v>
      </c>
    </row>
    <row r="389" spans="1:29" x14ac:dyDescent="0.25">
      <c r="A389" t="s">
        <v>1320</v>
      </c>
      <c r="B389" t="s">
        <v>746</v>
      </c>
      <c r="C389" t="s">
        <v>716</v>
      </c>
      <c r="D389" t="s">
        <v>717</v>
      </c>
      <c r="E389" t="s">
        <v>716</v>
      </c>
      <c r="F389" t="s">
        <v>718</v>
      </c>
      <c r="G389" t="s">
        <v>1321</v>
      </c>
      <c r="H389" t="s">
        <v>720</v>
      </c>
      <c r="I389" t="s">
        <v>721</v>
      </c>
      <c r="J389" s="74" t="s">
        <v>1322</v>
      </c>
      <c r="K389" t="s">
        <v>1323</v>
      </c>
      <c r="L389" t="s">
        <v>1324</v>
      </c>
      <c r="M389" s="74" t="s">
        <v>817</v>
      </c>
      <c r="N389" t="s">
        <v>818</v>
      </c>
      <c r="O389" t="s">
        <v>819</v>
      </c>
      <c r="P389" s="74" t="s">
        <v>1080</v>
      </c>
      <c r="Q389" t="s">
        <v>782</v>
      </c>
      <c r="R389" t="s">
        <v>1081</v>
      </c>
      <c r="S389">
        <v>366</v>
      </c>
      <c r="T389" t="s">
        <v>1325</v>
      </c>
      <c r="U389" s="74" t="s">
        <v>1326</v>
      </c>
      <c r="V389" t="s">
        <v>1073</v>
      </c>
      <c r="W389" t="s">
        <v>1074</v>
      </c>
      <c r="X389">
        <v>50</v>
      </c>
      <c r="Y389">
        <v>48.8</v>
      </c>
      <c r="Z389">
        <v>8.9696607000000004</v>
      </c>
      <c r="AA389">
        <v>8.9696607000000004</v>
      </c>
      <c r="AB389" s="74" t="s">
        <v>1327</v>
      </c>
      <c r="AC389" s="74" t="s">
        <v>1328</v>
      </c>
    </row>
    <row r="390" spans="1:29" x14ac:dyDescent="0.25">
      <c r="A390" t="s">
        <v>1329</v>
      </c>
      <c r="B390" t="s">
        <v>746</v>
      </c>
      <c r="C390" t="s">
        <v>716</v>
      </c>
      <c r="D390" t="s">
        <v>717</v>
      </c>
      <c r="E390" t="s">
        <v>716</v>
      </c>
      <c r="F390" t="s">
        <v>718</v>
      </c>
      <c r="G390" t="s">
        <v>1330</v>
      </c>
      <c r="H390" t="s">
        <v>906</v>
      </c>
      <c r="I390" t="s">
        <v>907</v>
      </c>
      <c r="J390" s="74" t="s">
        <v>1331</v>
      </c>
      <c r="K390" t="s">
        <v>1332</v>
      </c>
      <c r="L390" t="s">
        <v>1333</v>
      </c>
      <c r="M390" s="74" t="s">
        <v>1331</v>
      </c>
      <c r="N390" t="s">
        <v>1332</v>
      </c>
      <c r="O390" t="s">
        <v>1333</v>
      </c>
      <c r="P390" s="74" t="s">
        <v>833</v>
      </c>
      <c r="Q390" t="s">
        <v>834</v>
      </c>
      <c r="R390" t="s">
        <v>835</v>
      </c>
      <c r="S390">
        <v>366</v>
      </c>
      <c r="T390" t="s">
        <v>1334</v>
      </c>
      <c r="U390" s="74" t="s">
        <v>1335</v>
      </c>
      <c r="V390" t="s">
        <v>1336</v>
      </c>
      <c r="W390" t="s">
        <v>1337</v>
      </c>
      <c r="X390">
        <v>20</v>
      </c>
      <c r="Y390">
        <v>12.2</v>
      </c>
      <c r="Z390">
        <v>12.2</v>
      </c>
      <c r="AA390">
        <v>6.1</v>
      </c>
      <c r="AB390" s="74" t="s">
        <v>1338</v>
      </c>
      <c r="AC390" s="74" t="s">
        <v>1339</v>
      </c>
    </row>
    <row r="391" spans="1:29" x14ac:dyDescent="0.25">
      <c r="A391" t="s">
        <v>1329</v>
      </c>
      <c r="B391" t="s">
        <v>746</v>
      </c>
      <c r="C391" t="s">
        <v>716</v>
      </c>
      <c r="D391" t="s">
        <v>717</v>
      </c>
      <c r="E391" t="s">
        <v>716</v>
      </c>
      <c r="F391" t="s">
        <v>718</v>
      </c>
      <c r="G391" t="s">
        <v>1330</v>
      </c>
      <c r="H391" t="s">
        <v>906</v>
      </c>
      <c r="I391" t="s">
        <v>907</v>
      </c>
      <c r="J391" s="74" t="s">
        <v>1331</v>
      </c>
      <c r="K391" t="s">
        <v>1332</v>
      </c>
      <c r="L391" t="s">
        <v>1333</v>
      </c>
      <c r="M391" s="74" t="s">
        <v>1331</v>
      </c>
      <c r="N391" t="s">
        <v>1332</v>
      </c>
      <c r="O391" t="s">
        <v>1333</v>
      </c>
      <c r="P391" s="74" t="s">
        <v>833</v>
      </c>
      <c r="Q391" t="s">
        <v>834</v>
      </c>
      <c r="R391" t="s">
        <v>835</v>
      </c>
      <c r="S391">
        <v>366</v>
      </c>
      <c r="T391" t="s">
        <v>1334</v>
      </c>
      <c r="U391" s="74" t="s">
        <v>1335</v>
      </c>
      <c r="V391" t="s">
        <v>743</v>
      </c>
      <c r="W391" t="s">
        <v>744</v>
      </c>
      <c r="X391">
        <v>20</v>
      </c>
      <c r="Y391">
        <v>20.149999999999999</v>
      </c>
      <c r="Z391">
        <v>20.12</v>
      </c>
      <c r="AA391">
        <v>10.06</v>
      </c>
      <c r="AB391" s="74" t="s">
        <v>1338</v>
      </c>
      <c r="AC391" s="74" t="s">
        <v>1339</v>
      </c>
    </row>
    <row r="392" spans="1:29" x14ac:dyDescent="0.25">
      <c r="A392" t="s">
        <v>1329</v>
      </c>
      <c r="B392" t="s">
        <v>746</v>
      </c>
      <c r="C392" t="s">
        <v>716</v>
      </c>
      <c r="D392" t="s">
        <v>717</v>
      </c>
      <c r="E392" t="s">
        <v>716</v>
      </c>
      <c r="F392" t="s">
        <v>718</v>
      </c>
      <c r="G392" t="s">
        <v>1330</v>
      </c>
      <c r="H392" t="s">
        <v>906</v>
      </c>
      <c r="I392" t="s">
        <v>907</v>
      </c>
      <c r="J392" s="74" t="s">
        <v>1331</v>
      </c>
      <c r="K392" t="s">
        <v>1332</v>
      </c>
      <c r="L392" t="s">
        <v>1333</v>
      </c>
      <c r="M392" s="74" t="s">
        <v>1331</v>
      </c>
      <c r="N392" t="s">
        <v>1332</v>
      </c>
      <c r="O392" t="s">
        <v>1333</v>
      </c>
      <c r="P392" s="74" t="s">
        <v>833</v>
      </c>
      <c r="Q392" t="s">
        <v>834</v>
      </c>
      <c r="R392" t="s">
        <v>835</v>
      </c>
      <c r="S392">
        <v>366</v>
      </c>
      <c r="T392" t="s">
        <v>1334</v>
      </c>
      <c r="U392" s="74" t="s">
        <v>1335</v>
      </c>
      <c r="V392" t="s">
        <v>976</v>
      </c>
      <c r="W392" t="s">
        <v>977</v>
      </c>
      <c r="X392">
        <v>20</v>
      </c>
      <c r="Y392">
        <v>21.22</v>
      </c>
      <c r="Z392">
        <v>21.2</v>
      </c>
      <c r="AA392">
        <v>10.6</v>
      </c>
      <c r="AB392" s="74" t="s">
        <v>1338</v>
      </c>
      <c r="AC392" s="74" t="s">
        <v>1339</v>
      </c>
    </row>
    <row r="393" spans="1:29" x14ac:dyDescent="0.25">
      <c r="A393" t="s">
        <v>1329</v>
      </c>
      <c r="B393" t="s">
        <v>746</v>
      </c>
      <c r="C393" t="s">
        <v>716</v>
      </c>
      <c r="D393" t="s">
        <v>717</v>
      </c>
      <c r="E393" t="s">
        <v>716</v>
      </c>
      <c r="F393" t="s">
        <v>718</v>
      </c>
      <c r="G393" t="s">
        <v>1330</v>
      </c>
      <c r="H393" t="s">
        <v>906</v>
      </c>
      <c r="I393" t="s">
        <v>907</v>
      </c>
      <c r="J393" s="74" t="s">
        <v>1331</v>
      </c>
      <c r="K393" t="s">
        <v>1332</v>
      </c>
      <c r="L393" t="s">
        <v>1333</v>
      </c>
      <c r="M393" s="74" t="s">
        <v>1331</v>
      </c>
      <c r="N393" t="s">
        <v>1332</v>
      </c>
      <c r="O393" t="s">
        <v>1333</v>
      </c>
      <c r="P393" s="74" t="s">
        <v>833</v>
      </c>
      <c r="Q393" t="s">
        <v>834</v>
      </c>
      <c r="R393" t="s">
        <v>835</v>
      </c>
      <c r="S393">
        <v>366</v>
      </c>
      <c r="T393" t="s">
        <v>1334</v>
      </c>
      <c r="U393" s="74" t="s">
        <v>1335</v>
      </c>
      <c r="V393" t="s">
        <v>1317</v>
      </c>
      <c r="W393" t="s">
        <v>1318</v>
      </c>
      <c r="X393">
        <v>20</v>
      </c>
      <c r="Y393">
        <v>8.94</v>
      </c>
      <c r="Z393">
        <v>8.92</v>
      </c>
      <c r="AA393">
        <v>4.46</v>
      </c>
      <c r="AB393" s="74" t="s">
        <v>1338</v>
      </c>
      <c r="AC393" s="74" t="s">
        <v>1339</v>
      </c>
    </row>
    <row r="394" spans="1:29" x14ac:dyDescent="0.25">
      <c r="A394" t="s">
        <v>1329</v>
      </c>
      <c r="B394" t="s">
        <v>746</v>
      </c>
      <c r="C394" t="s">
        <v>716</v>
      </c>
      <c r="D394" t="s">
        <v>717</v>
      </c>
      <c r="E394" t="s">
        <v>716</v>
      </c>
      <c r="F394" t="s">
        <v>718</v>
      </c>
      <c r="G394" t="s">
        <v>1330</v>
      </c>
      <c r="H394" t="s">
        <v>906</v>
      </c>
      <c r="I394" t="s">
        <v>907</v>
      </c>
      <c r="J394" s="74" t="s">
        <v>1331</v>
      </c>
      <c r="K394" t="s">
        <v>1332</v>
      </c>
      <c r="L394" t="s">
        <v>1333</v>
      </c>
      <c r="M394" s="74" t="s">
        <v>1331</v>
      </c>
      <c r="N394" t="s">
        <v>1332</v>
      </c>
      <c r="O394" t="s">
        <v>1333</v>
      </c>
      <c r="P394" s="74" t="s">
        <v>833</v>
      </c>
      <c r="Q394" t="s">
        <v>834</v>
      </c>
      <c r="R394" t="s">
        <v>835</v>
      </c>
      <c r="S394">
        <v>366</v>
      </c>
      <c r="T394" t="s">
        <v>1334</v>
      </c>
      <c r="U394" s="74" t="s">
        <v>1335</v>
      </c>
      <c r="V394" t="s">
        <v>741</v>
      </c>
      <c r="W394" t="s">
        <v>742</v>
      </c>
      <c r="X394">
        <v>20</v>
      </c>
      <c r="Y394">
        <v>43.6</v>
      </c>
      <c r="Z394">
        <v>43.56</v>
      </c>
      <c r="AA394">
        <v>21.78</v>
      </c>
      <c r="AB394" s="74" t="s">
        <v>1338</v>
      </c>
      <c r="AC394" s="74" t="s">
        <v>1339</v>
      </c>
    </row>
    <row r="395" spans="1:29" x14ac:dyDescent="0.25">
      <c r="A395" t="s">
        <v>1329</v>
      </c>
      <c r="B395" t="s">
        <v>746</v>
      </c>
      <c r="C395" t="s">
        <v>716</v>
      </c>
      <c r="D395" t="s">
        <v>717</v>
      </c>
      <c r="E395" t="s">
        <v>716</v>
      </c>
      <c r="F395" t="s">
        <v>718</v>
      </c>
      <c r="G395" t="s">
        <v>1330</v>
      </c>
      <c r="H395" t="s">
        <v>906</v>
      </c>
      <c r="I395" t="s">
        <v>907</v>
      </c>
      <c r="J395" s="74" t="s">
        <v>1331</v>
      </c>
      <c r="K395" t="s">
        <v>1332</v>
      </c>
      <c r="L395" t="s">
        <v>1333</v>
      </c>
      <c r="M395" s="74" t="s">
        <v>1331</v>
      </c>
      <c r="N395" t="s">
        <v>1332</v>
      </c>
      <c r="O395" t="s">
        <v>1333</v>
      </c>
      <c r="P395" s="74" t="s">
        <v>833</v>
      </c>
      <c r="Q395" t="s">
        <v>834</v>
      </c>
      <c r="R395" t="s">
        <v>835</v>
      </c>
      <c r="S395">
        <v>366</v>
      </c>
      <c r="T395" t="s">
        <v>1334</v>
      </c>
      <c r="U395" s="74" t="s">
        <v>1335</v>
      </c>
      <c r="V395" t="s">
        <v>739</v>
      </c>
      <c r="W395" t="s">
        <v>740</v>
      </c>
      <c r="X395">
        <v>20</v>
      </c>
      <c r="Y395">
        <v>57.57</v>
      </c>
      <c r="Z395">
        <v>57.56</v>
      </c>
      <c r="AA395">
        <v>28.78</v>
      </c>
      <c r="AB395" s="74" t="s">
        <v>1338</v>
      </c>
      <c r="AC395" s="74" t="s">
        <v>1339</v>
      </c>
    </row>
    <row r="396" spans="1:29" x14ac:dyDescent="0.25">
      <c r="A396" t="s">
        <v>1329</v>
      </c>
      <c r="B396" t="s">
        <v>746</v>
      </c>
      <c r="C396" t="s">
        <v>716</v>
      </c>
      <c r="D396" t="s">
        <v>717</v>
      </c>
      <c r="E396" t="s">
        <v>716</v>
      </c>
      <c r="F396" t="s">
        <v>718</v>
      </c>
      <c r="G396" t="s">
        <v>1330</v>
      </c>
      <c r="H396" t="s">
        <v>906</v>
      </c>
      <c r="I396" t="s">
        <v>907</v>
      </c>
      <c r="J396" s="74" t="s">
        <v>1331</v>
      </c>
      <c r="K396" t="s">
        <v>1332</v>
      </c>
      <c r="L396" t="s">
        <v>1333</v>
      </c>
      <c r="M396" s="74" t="s">
        <v>1331</v>
      </c>
      <c r="N396" t="s">
        <v>1332</v>
      </c>
      <c r="O396" t="s">
        <v>1333</v>
      </c>
      <c r="P396" s="74" t="s">
        <v>833</v>
      </c>
      <c r="Q396" t="s">
        <v>834</v>
      </c>
      <c r="R396" t="s">
        <v>835</v>
      </c>
      <c r="S396">
        <v>366</v>
      </c>
      <c r="T396" t="s">
        <v>1334</v>
      </c>
      <c r="U396" s="74" t="s">
        <v>1335</v>
      </c>
      <c r="V396" t="s">
        <v>1340</v>
      </c>
      <c r="W396" t="s">
        <v>1341</v>
      </c>
      <c r="X396">
        <v>20</v>
      </c>
      <c r="Y396">
        <v>32.89</v>
      </c>
      <c r="Z396">
        <v>32.880000000000003</v>
      </c>
      <c r="AA396">
        <v>16.440000000000001</v>
      </c>
      <c r="AB396" s="74" t="s">
        <v>1338</v>
      </c>
      <c r="AC396" s="74" t="s">
        <v>1339</v>
      </c>
    </row>
    <row r="397" spans="1:29" x14ac:dyDescent="0.25">
      <c r="A397" t="s">
        <v>1329</v>
      </c>
      <c r="B397" t="s">
        <v>746</v>
      </c>
      <c r="C397" t="s">
        <v>716</v>
      </c>
      <c r="D397" t="s">
        <v>717</v>
      </c>
      <c r="E397" t="s">
        <v>716</v>
      </c>
      <c r="F397" t="s">
        <v>718</v>
      </c>
      <c r="G397" t="s">
        <v>1330</v>
      </c>
      <c r="H397" t="s">
        <v>906</v>
      </c>
      <c r="I397" t="s">
        <v>907</v>
      </c>
      <c r="J397" s="74" t="s">
        <v>1331</v>
      </c>
      <c r="K397" t="s">
        <v>1332</v>
      </c>
      <c r="L397" t="s">
        <v>1333</v>
      </c>
      <c r="M397" s="74" t="s">
        <v>1331</v>
      </c>
      <c r="N397" t="s">
        <v>1332</v>
      </c>
      <c r="O397" t="s">
        <v>1333</v>
      </c>
      <c r="P397" s="74" t="s">
        <v>833</v>
      </c>
      <c r="Q397" t="s">
        <v>834</v>
      </c>
      <c r="R397" t="s">
        <v>835</v>
      </c>
      <c r="S397">
        <v>366</v>
      </c>
      <c r="T397" t="s">
        <v>1334</v>
      </c>
      <c r="U397" s="74" t="s">
        <v>1335</v>
      </c>
      <c r="V397" t="s">
        <v>1342</v>
      </c>
      <c r="W397" t="s">
        <v>1343</v>
      </c>
      <c r="X397">
        <v>20</v>
      </c>
      <c r="Y397">
        <v>0.81</v>
      </c>
      <c r="Z397">
        <v>0.8</v>
      </c>
      <c r="AA397">
        <v>0.4</v>
      </c>
      <c r="AB397" s="74" t="s">
        <v>1338</v>
      </c>
      <c r="AC397" s="74" t="s">
        <v>1339</v>
      </c>
    </row>
    <row r="398" spans="1:29" x14ac:dyDescent="0.25">
      <c r="A398" t="s">
        <v>1329</v>
      </c>
      <c r="B398" t="s">
        <v>746</v>
      </c>
      <c r="C398" t="s">
        <v>716</v>
      </c>
      <c r="D398" t="s">
        <v>717</v>
      </c>
      <c r="E398" t="s">
        <v>716</v>
      </c>
      <c r="F398" t="s">
        <v>718</v>
      </c>
      <c r="G398" t="s">
        <v>1330</v>
      </c>
      <c r="H398" t="s">
        <v>906</v>
      </c>
      <c r="I398" t="s">
        <v>907</v>
      </c>
      <c r="J398" s="74" t="s">
        <v>1331</v>
      </c>
      <c r="K398" t="s">
        <v>1332</v>
      </c>
      <c r="L398" t="s">
        <v>1333</v>
      </c>
      <c r="M398" s="74" t="s">
        <v>1331</v>
      </c>
      <c r="N398" t="s">
        <v>1332</v>
      </c>
      <c r="O398" t="s">
        <v>1333</v>
      </c>
      <c r="P398" s="74" t="s">
        <v>833</v>
      </c>
      <c r="Q398" t="s">
        <v>834</v>
      </c>
      <c r="R398" t="s">
        <v>835</v>
      </c>
      <c r="S398">
        <v>366</v>
      </c>
      <c r="T398" t="s">
        <v>1334</v>
      </c>
      <c r="U398" s="74" t="s">
        <v>1335</v>
      </c>
      <c r="V398" t="s">
        <v>859</v>
      </c>
      <c r="W398" t="s">
        <v>860</v>
      </c>
      <c r="X398">
        <v>20</v>
      </c>
      <c r="Y398">
        <v>6.76</v>
      </c>
      <c r="Z398">
        <v>6.72</v>
      </c>
      <c r="AA398">
        <v>3.36</v>
      </c>
      <c r="AB398" s="74" t="s">
        <v>1338</v>
      </c>
      <c r="AC398" s="74" t="s">
        <v>1339</v>
      </c>
    </row>
    <row r="399" spans="1:29" x14ac:dyDescent="0.25">
      <c r="A399" t="s">
        <v>1329</v>
      </c>
      <c r="B399" t="s">
        <v>746</v>
      </c>
      <c r="C399" t="s">
        <v>716</v>
      </c>
      <c r="D399" t="s">
        <v>717</v>
      </c>
      <c r="E399" t="s">
        <v>716</v>
      </c>
      <c r="F399" t="s">
        <v>718</v>
      </c>
      <c r="G399" t="s">
        <v>1330</v>
      </c>
      <c r="H399" t="s">
        <v>906</v>
      </c>
      <c r="I399" t="s">
        <v>907</v>
      </c>
      <c r="J399" s="74" t="s">
        <v>1331</v>
      </c>
      <c r="K399" t="s">
        <v>1332</v>
      </c>
      <c r="L399" t="s">
        <v>1333</v>
      </c>
      <c r="M399" s="74" t="s">
        <v>1331</v>
      </c>
      <c r="N399" t="s">
        <v>1332</v>
      </c>
      <c r="O399" t="s">
        <v>1333</v>
      </c>
      <c r="P399" s="74" t="s">
        <v>833</v>
      </c>
      <c r="Q399" t="s">
        <v>834</v>
      </c>
      <c r="R399" t="s">
        <v>835</v>
      </c>
      <c r="S399">
        <v>366</v>
      </c>
      <c r="T399" t="s">
        <v>1334</v>
      </c>
      <c r="U399" s="74" t="s">
        <v>1335</v>
      </c>
      <c r="V399" t="s">
        <v>1344</v>
      </c>
      <c r="W399" t="s">
        <v>1345</v>
      </c>
      <c r="X399">
        <v>20</v>
      </c>
      <c r="Y399">
        <v>106.49</v>
      </c>
      <c r="Z399">
        <v>106.48</v>
      </c>
      <c r="AA399">
        <v>53.24</v>
      </c>
      <c r="AB399" s="74" t="s">
        <v>1338</v>
      </c>
      <c r="AC399" s="74" t="s">
        <v>1339</v>
      </c>
    </row>
    <row r="400" spans="1:29" x14ac:dyDescent="0.25">
      <c r="A400" t="s">
        <v>1329</v>
      </c>
      <c r="B400" t="s">
        <v>746</v>
      </c>
      <c r="C400" t="s">
        <v>716</v>
      </c>
      <c r="D400" t="s">
        <v>717</v>
      </c>
      <c r="E400" t="s">
        <v>716</v>
      </c>
      <c r="F400" t="s">
        <v>718</v>
      </c>
      <c r="G400" t="s">
        <v>1330</v>
      </c>
      <c r="H400" t="s">
        <v>906</v>
      </c>
      <c r="I400" t="s">
        <v>907</v>
      </c>
      <c r="J400" s="74" t="s">
        <v>1331</v>
      </c>
      <c r="K400" t="s">
        <v>1332</v>
      </c>
      <c r="L400" t="s">
        <v>1333</v>
      </c>
      <c r="M400" s="74" t="s">
        <v>1331</v>
      </c>
      <c r="N400" t="s">
        <v>1332</v>
      </c>
      <c r="O400" t="s">
        <v>1333</v>
      </c>
      <c r="P400" s="74" t="s">
        <v>833</v>
      </c>
      <c r="Q400" t="s">
        <v>834</v>
      </c>
      <c r="R400" t="s">
        <v>835</v>
      </c>
      <c r="S400">
        <v>366</v>
      </c>
      <c r="T400" t="s">
        <v>1334</v>
      </c>
      <c r="U400" s="74" t="s">
        <v>1335</v>
      </c>
      <c r="V400" t="s">
        <v>1346</v>
      </c>
      <c r="W400" t="s">
        <v>1347</v>
      </c>
      <c r="X400">
        <v>20</v>
      </c>
      <c r="Y400">
        <v>8.56</v>
      </c>
      <c r="Z400">
        <v>8.56</v>
      </c>
      <c r="AA400">
        <v>4.28</v>
      </c>
      <c r="AB400" s="74" t="s">
        <v>1338</v>
      </c>
      <c r="AC400" s="74" t="s">
        <v>1339</v>
      </c>
    </row>
    <row r="401" spans="1:29" x14ac:dyDescent="0.25">
      <c r="A401" t="s">
        <v>1329</v>
      </c>
      <c r="B401" t="s">
        <v>746</v>
      </c>
      <c r="C401" t="s">
        <v>716</v>
      </c>
      <c r="D401" t="s">
        <v>717</v>
      </c>
      <c r="E401" t="s">
        <v>716</v>
      </c>
      <c r="F401" t="s">
        <v>718</v>
      </c>
      <c r="G401" t="s">
        <v>1330</v>
      </c>
      <c r="H401" t="s">
        <v>906</v>
      </c>
      <c r="I401" t="s">
        <v>907</v>
      </c>
      <c r="J401" s="74" t="s">
        <v>1331</v>
      </c>
      <c r="K401" t="s">
        <v>1332</v>
      </c>
      <c r="L401" t="s">
        <v>1333</v>
      </c>
      <c r="M401" s="74" t="s">
        <v>1331</v>
      </c>
      <c r="N401" t="s">
        <v>1332</v>
      </c>
      <c r="O401" t="s">
        <v>1333</v>
      </c>
      <c r="P401" s="74" t="s">
        <v>833</v>
      </c>
      <c r="Q401" t="s">
        <v>834</v>
      </c>
      <c r="R401" t="s">
        <v>835</v>
      </c>
      <c r="S401">
        <v>366</v>
      </c>
      <c r="T401" t="s">
        <v>1334</v>
      </c>
      <c r="U401" s="74" t="s">
        <v>1335</v>
      </c>
      <c r="V401" t="s">
        <v>926</v>
      </c>
      <c r="W401" t="s">
        <v>70</v>
      </c>
      <c r="X401">
        <v>20</v>
      </c>
      <c r="Y401">
        <v>29.72</v>
      </c>
      <c r="Z401">
        <v>29.72</v>
      </c>
      <c r="AA401">
        <v>14.86</v>
      </c>
      <c r="AB401" s="74" t="s">
        <v>1338</v>
      </c>
      <c r="AC401" s="74" t="s">
        <v>1339</v>
      </c>
    </row>
    <row r="402" spans="1:29" x14ac:dyDescent="0.25">
      <c r="A402" t="s">
        <v>1329</v>
      </c>
      <c r="B402" t="s">
        <v>746</v>
      </c>
      <c r="C402" t="s">
        <v>716</v>
      </c>
      <c r="D402" t="s">
        <v>717</v>
      </c>
      <c r="E402" t="s">
        <v>716</v>
      </c>
      <c r="F402" t="s">
        <v>718</v>
      </c>
      <c r="G402" t="s">
        <v>1330</v>
      </c>
      <c r="H402" t="s">
        <v>906</v>
      </c>
      <c r="I402" t="s">
        <v>907</v>
      </c>
      <c r="J402" s="74" t="s">
        <v>1331</v>
      </c>
      <c r="K402" t="s">
        <v>1332</v>
      </c>
      <c r="L402" t="s">
        <v>1333</v>
      </c>
      <c r="M402" s="74" t="s">
        <v>1331</v>
      </c>
      <c r="N402" t="s">
        <v>1332</v>
      </c>
      <c r="O402" t="s">
        <v>1333</v>
      </c>
      <c r="P402" s="74" t="s">
        <v>833</v>
      </c>
      <c r="Q402" t="s">
        <v>834</v>
      </c>
      <c r="R402" t="s">
        <v>835</v>
      </c>
      <c r="S402">
        <v>366</v>
      </c>
      <c r="T402" t="s">
        <v>1334</v>
      </c>
      <c r="U402" s="74" t="s">
        <v>1335</v>
      </c>
      <c r="V402" t="s">
        <v>1348</v>
      </c>
      <c r="W402" t="s">
        <v>1349</v>
      </c>
      <c r="X402">
        <v>20</v>
      </c>
      <c r="Y402">
        <v>1.65</v>
      </c>
      <c r="Z402">
        <v>1.62</v>
      </c>
      <c r="AA402">
        <v>0.81</v>
      </c>
      <c r="AB402" s="74" t="s">
        <v>1338</v>
      </c>
      <c r="AC402" s="74" t="s">
        <v>1339</v>
      </c>
    </row>
    <row r="403" spans="1:29" x14ac:dyDescent="0.25">
      <c r="A403" t="s">
        <v>1329</v>
      </c>
      <c r="B403" t="s">
        <v>746</v>
      </c>
      <c r="C403" t="s">
        <v>716</v>
      </c>
      <c r="D403" t="s">
        <v>717</v>
      </c>
      <c r="E403" t="s">
        <v>716</v>
      </c>
      <c r="F403" t="s">
        <v>718</v>
      </c>
      <c r="G403" t="s">
        <v>1330</v>
      </c>
      <c r="H403" t="s">
        <v>906</v>
      </c>
      <c r="I403" t="s">
        <v>907</v>
      </c>
      <c r="J403" s="74" t="s">
        <v>1331</v>
      </c>
      <c r="K403" t="s">
        <v>1332</v>
      </c>
      <c r="L403" t="s">
        <v>1333</v>
      </c>
      <c r="M403" s="74" t="s">
        <v>1331</v>
      </c>
      <c r="N403" t="s">
        <v>1332</v>
      </c>
      <c r="O403" t="s">
        <v>1333</v>
      </c>
      <c r="P403" s="74" t="s">
        <v>833</v>
      </c>
      <c r="Q403" t="s">
        <v>834</v>
      </c>
      <c r="R403" t="s">
        <v>835</v>
      </c>
      <c r="S403">
        <v>366</v>
      </c>
      <c r="T403" t="s">
        <v>1334</v>
      </c>
      <c r="U403" s="74" t="s">
        <v>1335</v>
      </c>
      <c r="V403" t="s">
        <v>1269</v>
      </c>
      <c r="W403" t="s">
        <v>1270</v>
      </c>
      <c r="X403">
        <v>20</v>
      </c>
      <c r="Y403">
        <v>126.15</v>
      </c>
      <c r="Z403">
        <v>126.12</v>
      </c>
      <c r="AA403">
        <v>63.06</v>
      </c>
      <c r="AB403" s="74" t="s">
        <v>1338</v>
      </c>
      <c r="AC403" s="74" t="s">
        <v>1339</v>
      </c>
    </row>
    <row r="404" spans="1:29" x14ac:dyDescent="0.25">
      <c r="A404" t="s">
        <v>1329</v>
      </c>
      <c r="B404" t="s">
        <v>746</v>
      </c>
      <c r="C404" t="s">
        <v>716</v>
      </c>
      <c r="D404" t="s">
        <v>717</v>
      </c>
      <c r="E404" t="s">
        <v>716</v>
      </c>
      <c r="F404" t="s">
        <v>718</v>
      </c>
      <c r="G404" t="s">
        <v>1330</v>
      </c>
      <c r="H404" t="s">
        <v>906</v>
      </c>
      <c r="I404" t="s">
        <v>907</v>
      </c>
      <c r="J404" s="74" t="s">
        <v>1331</v>
      </c>
      <c r="K404" t="s">
        <v>1332</v>
      </c>
      <c r="L404" t="s">
        <v>1333</v>
      </c>
      <c r="M404" s="74" t="s">
        <v>1331</v>
      </c>
      <c r="N404" t="s">
        <v>1332</v>
      </c>
      <c r="O404" t="s">
        <v>1333</v>
      </c>
      <c r="P404" s="74" t="s">
        <v>833</v>
      </c>
      <c r="Q404" t="s">
        <v>834</v>
      </c>
      <c r="R404" t="s">
        <v>835</v>
      </c>
      <c r="S404">
        <v>366</v>
      </c>
      <c r="T404" t="s">
        <v>1334</v>
      </c>
      <c r="U404" s="74" t="s">
        <v>1335</v>
      </c>
      <c r="V404" t="s">
        <v>1160</v>
      </c>
      <c r="W404" t="s">
        <v>1161</v>
      </c>
      <c r="X404">
        <v>20</v>
      </c>
      <c r="Y404">
        <v>5.6</v>
      </c>
      <c r="Z404">
        <v>5.6</v>
      </c>
      <c r="AA404">
        <v>2.8</v>
      </c>
      <c r="AB404" s="74" t="s">
        <v>1338</v>
      </c>
      <c r="AC404" s="74" t="s">
        <v>1339</v>
      </c>
    </row>
    <row r="405" spans="1:29" x14ac:dyDescent="0.25">
      <c r="A405" t="s">
        <v>1329</v>
      </c>
      <c r="B405" t="s">
        <v>746</v>
      </c>
      <c r="C405" t="s">
        <v>716</v>
      </c>
      <c r="D405" t="s">
        <v>717</v>
      </c>
      <c r="E405" t="s">
        <v>716</v>
      </c>
      <c r="F405" t="s">
        <v>718</v>
      </c>
      <c r="G405" t="s">
        <v>1330</v>
      </c>
      <c r="H405" t="s">
        <v>906</v>
      </c>
      <c r="I405" t="s">
        <v>907</v>
      </c>
      <c r="J405" s="74" t="s">
        <v>1331</v>
      </c>
      <c r="K405" t="s">
        <v>1332</v>
      </c>
      <c r="L405" t="s">
        <v>1333</v>
      </c>
      <c r="M405" s="74" t="s">
        <v>1331</v>
      </c>
      <c r="N405" t="s">
        <v>1332</v>
      </c>
      <c r="O405" t="s">
        <v>1333</v>
      </c>
      <c r="P405" s="74" t="s">
        <v>833</v>
      </c>
      <c r="Q405" t="s">
        <v>834</v>
      </c>
      <c r="R405" t="s">
        <v>835</v>
      </c>
      <c r="S405">
        <v>366</v>
      </c>
      <c r="T405" t="s">
        <v>1334</v>
      </c>
      <c r="U405" s="74" t="s">
        <v>1335</v>
      </c>
      <c r="V405" t="s">
        <v>1098</v>
      </c>
      <c r="W405" t="s">
        <v>1099</v>
      </c>
      <c r="X405">
        <v>20</v>
      </c>
      <c r="Y405">
        <v>32.549999999999997</v>
      </c>
      <c r="Z405">
        <v>32.520000000000003</v>
      </c>
      <c r="AA405">
        <v>16.260000000000002</v>
      </c>
      <c r="AB405" s="74" t="s">
        <v>1338</v>
      </c>
      <c r="AC405" s="74" t="s">
        <v>1339</v>
      </c>
    </row>
    <row r="406" spans="1:29" x14ac:dyDescent="0.25">
      <c r="A406" t="s">
        <v>1329</v>
      </c>
      <c r="B406" t="s">
        <v>746</v>
      </c>
      <c r="C406" t="s">
        <v>716</v>
      </c>
      <c r="D406" t="s">
        <v>717</v>
      </c>
      <c r="E406" t="s">
        <v>716</v>
      </c>
      <c r="F406" t="s">
        <v>718</v>
      </c>
      <c r="G406" t="s">
        <v>1330</v>
      </c>
      <c r="H406" t="s">
        <v>906</v>
      </c>
      <c r="I406" t="s">
        <v>907</v>
      </c>
      <c r="J406" s="74" t="s">
        <v>1331</v>
      </c>
      <c r="K406" t="s">
        <v>1332</v>
      </c>
      <c r="L406" t="s">
        <v>1333</v>
      </c>
      <c r="M406" s="74" t="s">
        <v>1331</v>
      </c>
      <c r="N406" t="s">
        <v>1332</v>
      </c>
      <c r="O406" t="s">
        <v>1333</v>
      </c>
      <c r="P406" s="74" t="s">
        <v>833</v>
      </c>
      <c r="Q406" t="s">
        <v>834</v>
      </c>
      <c r="R406" t="s">
        <v>835</v>
      </c>
      <c r="S406">
        <v>366</v>
      </c>
      <c r="T406" t="s">
        <v>1334</v>
      </c>
      <c r="U406" s="74" t="s">
        <v>1335</v>
      </c>
      <c r="V406" t="s">
        <v>1297</v>
      </c>
      <c r="W406" t="s">
        <v>1298</v>
      </c>
      <c r="X406">
        <v>20</v>
      </c>
      <c r="Y406">
        <v>200.34</v>
      </c>
      <c r="Z406">
        <v>200.32</v>
      </c>
      <c r="AA406">
        <v>100.16</v>
      </c>
      <c r="AB406" s="74" t="s">
        <v>1338</v>
      </c>
      <c r="AC406" s="74" t="s">
        <v>1339</v>
      </c>
    </row>
    <row r="407" spans="1:29" x14ac:dyDescent="0.25">
      <c r="A407" t="s">
        <v>1329</v>
      </c>
      <c r="B407" t="s">
        <v>746</v>
      </c>
      <c r="C407" t="s">
        <v>716</v>
      </c>
      <c r="D407" t="s">
        <v>717</v>
      </c>
      <c r="E407" t="s">
        <v>716</v>
      </c>
      <c r="F407" t="s">
        <v>718</v>
      </c>
      <c r="G407" t="s">
        <v>1330</v>
      </c>
      <c r="H407" t="s">
        <v>906</v>
      </c>
      <c r="I407" t="s">
        <v>907</v>
      </c>
      <c r="J407" s="74" t="s">
        <v>1331</v>
      </c>
      <c r="K407" t="s">
        <v>1332</v>
      </c>
      <c r="L407" t="s">
        <v>1333</v>
      </c>
      <c r="M407" s="74" t="s">
        <v>1331</v>
      </c>
      <c r="N407" t="s">
        <v>1332</v>
      </c>
      <c r="O407" t="s">
        <v>1333</v>
      </c>
      <c r="P407" s="74" t="s">
        <v>833</v>
      </c>
      <c r="Q407" t="s">
        <v>834</v>
      </c>
      <c r="R407" t="s">
        <v>835</v>
      </c>
      <c r="S407">
        <v>366</v>
      </c>
      <c r="T407" t="s">
        <v>1334</v>
      </c>
      <c r="U407" s="74" t="s">
        <v>1335</v>
      </c>
      <c r="V407" t="s">
        <v>970</v>
      </c>
      <c r="W407" t="s">
        <v>971</v>
      </c>
      <c r="X407">
        <v>20</v>
      </c>
      <c r="Y407">
        <v>4.8099999999999996</v>
      </c>
      <c r="Z407">
        <v>4.8</v>
      </c>
      <c r="AA407">
        <v>2.4</v>
      </c>
      <c r="AB407" s="74" t="s">
        <v>1338</v>
      </c>
      <c r="AC407" s="74" t="s">
        <v>1339</v>
      </c>
    </row>
    <row r="408" spans="1:29" x14ac:dyDescent="0.25">
      <c r="A408" t="s">
        <v>1350</v>
      </c>
      <c r="B408" t="s">
        <v>746</v>
      </c>
      <c r="C408" t="s">
        <v>716</v>
      </c>
      <c r="D408" t="s">
        <v>717</v>
      </c>
      <c r="E408" t="s">
        <v>716</v>
      </c>
      <c r="F408" t="s">
        <v>718</v>
      </c>
      <c r="G408" t="s">
        <v>719</v>
      </c>
      <c r="H408" t="s">
        <v>720</v>
      </c>
      <c r="I408" t="s">
        <v>721</v>
      </c>
      <c r="J408" s="74" t="s">
        <v>722</v>
      </c>
      <c r="K408" t="s">
        <v>723</v>
      </c>
      <c r="L408" t="s">
        <v>724</v>
      </c>
      <c r="M408" s="74" t="s">
        <v>747</v>
      </c>
      <c r="N408" t="s">
        <v>748</v>
      </c>
      <c r="O408" t="s">
        <v>749</v>
      </c>
      <c r="P408" s="74" t="s">
        <v>1115</v>
      </c>
      <c r="Q408" t="s">
        <v>1116</v>
      </c>
      <c r="R408" t="s">
        <v>1117</v>
      </c>
      <c r="S408">
        <v>366</v>
      </c>
      <c r="T408" t="s">
        <v>1351</v>
      </c>
      <c r="U408" s="74" t="s">
        <v>1352</v>
      </c>
      <c r="V408" t="s">
        <v>739</v>
      </c>
      <c r="W408" t="s">
        <v>740</v>
      </c>
      <c r="X408">
        <v>60</v>
      </c>
      <c r="Y408">
        <v>53.63</v>
      </c>
      <c r="Z408">
        <v>53.483682252000001</v>
      </c>
      <c r="AA408">
        <v>53.483682252000001</v>
      </c>
      <c r="AB408" s="74" t="s">
        <v>1353</v>
      </c>
      <c r="AC408" s="74" t="s">
        <v>1354</v>
      </c>
    </row>
    <row r="409" spans="1:29" x14ac:dyDescent="0.25">
      <c r="A409" t="s">
        <v>1350</v>
      </c>
      <c r="B409" t="s">
        <v>746</v>
      </c>
      <c r="C409" t="s">
        <v>716</v>
      </c>
      <c r="D409" t="s">
        <v>717</v>
      </c>
      <c r="E409" t="s">
        <v>716</v>
      </c>
      <c r="F409" t="s">
        <v>718</v>
      </c>
      <c r="G409" t="s">
        <v>719</v>
      </c>
      <c r="H409" t="s">
        <v>720</v>
      </c>
      <c r="I409" t="s">
        <v>721</v>
      </c>
      <c r="J409" s="74" t="s">
        <v>722</v>
      </c>
      <c r="K409" t="s">
        <v>723</v>
      </c>
      <c r="L409" t="s">
        <v>724</v>
      </c>
      <c r="M409" s="74" t="s">
        <v>747</v>
      </c>
      <c r="N409" t="s">
        <v>748</v>
      </c>
      <c r="O409" t="s">
        <v>749</v>
      </c>
      <c r="P409" s="74" t="s">
        <v>1115</v>
      </c>
      <c r="Q409" t="s">
        <v>1116</v>
      </c>
      <c r="R409" t="s">
        <v>1117</v>
      </c>
      <c r="S409">
        <v>366</v>
      </c>
      <c r="T409" t="s">
        <v>1351</v>
      </c>
      <c r="U409" s="74" t="s">
        <v>1352</v>
      </c>
      <c r="V409" t="s">
        <v>1355</v>
      </c>
      <c r="W409" t="s">
        <v>125</v>
      </c>
      <c r="X409">
        <v>60</v>
      </c>
      <c r="Y409">
        <v>212.58</v>
      </c>
      <c r="Z409">
        <v>182.46219591600001</v>
      </c>
      <c r="AA409">
        <v>182.46219591600001</v>
      </c>
      <c r="AB409" s="74" t="s">
        <v>1353</v>
      </c>
      <c r="AC409" s="74" t="s">
        <v>1354</v>
      </c>
    </row>
    <row r="410" spans="1:29" x14ac:dyDescent="0.25">
      <c r="A410" t="s">
        <v>1350</v>
      </c>
      <c r="B410" t="s">
        <v>746</v>
      </c>
      <c r="C410" t="s">
        <v>716</v>
      </c>
      <c r="D410" t="s">
        <v>717</v>
      </c>
      <c r="E410" t="s">
        <v>716</v>
      </c>
      <c r="F410" t="s">
        <v>718</v>
      </c>
      <c r="G410" t="s">
        <v>719</v>
      </c>
      <c r="H410" t="s">
        <v>720</v>
      </c>
      <c r="I410" t="s">
        <v>721</v>
      </c>
      <c r="J410" s="74" t="s">
        <v>722</v>
      </c>
      <c r="K410" t="s">
        <v>723</v>
      </c>
      <c r="L410" t="s">
        <v>724</v>
      </c>
      <c r="M410" s="74" t="s">
        <v>747</v>
      </c>
      <c r="N410" t="s">
        <v>748</v>
      </c>
      <c r="O410" t="s">
        <v>749</v>
      </c>
      <c r="P410" s="74" t="s">
        <v>1115</v>
      </c>
      <c r="Q410" t="s">
        <v>1116</v>
      </c>
      <c r="R410" t="s">
        <v>1117</v>
      </c>
      <c r="S410">
        <v>366</v>
      </c>
      <c r="T410" t="s">
        <v>1351</v>
      </c>
      <c r="U410" s="74" t="s">
        <v>1352</v>
      </c>
      <c r="V410" t="s">
        <v>741</v>
      </c>
      <c r="W410" t="s">
        <v>742</v>
      </c>
      <c r="X410">
        <v>60</v>
      </c>
      <c r="Y410">
        <v>111.13</v>
      </c>
      <c r="Z410">
        <v>110.94097014</v>
      </c>
      <c r="AA410">
        <v>110.94097014</v>
      </c>
      <c r="AB410" s="74" t="s">
        <v>1353</v>
      </c>
      <c r="AC410" s="74" t="s">
        <v>1354</v>
      </c>
    </row>
    <row r="411" spans="1:29" x14ac:dyDescent="0.25">
      <c r="A411" t="s">
        <v>1350</v>
      </c>
      <c r="B411" t="s">
        <v>746</v>
      </c>
      <c r="C411" t="s">
        <v>716</v>
      </c>
      <c r="D411" t="s">
        <v>717</v>
      </c>
      <c r="E411" t="s">
        <v>716</v>
      </c>
      <c r="F411" t="s">
        <v>718</v>
      </c>
      <c r="G411" t="s">
        <v>719</v>
      </c>
      <c r="H411" t="s">
        <v>720</v>
      </c>
      <c r="I411" t="s">
        <v>721</v>
      </c>
      <c r="J411" s="74" t="s">
        <v>722</v>
      </c>
      <c r="K411" t="s">
        <v>723</v>
      </c>
      <c r="L411" t="s">
        <v>724</v>
      </c>
      <c r="M411" s="74" t="s">
        <v>747</v>
      </c>
      <c r="N411" t="s">
        <v>748</v>
      </c>
      <c r="O411" t="s">
        <v>749</v>
      </c>
      <c r="P411" s="74" t="s">
        <v>1115</v>
      </c>
      <c r="Q411" t="s">
        <v>1116</v>
      </c>
      <c r="R411" t="s">
        <v>1117</v>
      </c>
      <c r="S411">
        <v>366</v>
      </c>
      <c r="T411" t="s">
        <v>1351</v>
      </c>
      <c r="U411" s="74" t="s">
        <v>1352</v>
      </c>
      <c r="V411" t="s">
        <v>737</v>
      </c>
      <c r="W411" t="s">
        <v>738</v>
      </c>
      <c r="X411">
        <v>60</v>
      </c>
      <c r="Y411">
        <v>281.35000000000002</v>
      </c>
      <c r="Z411">
        <v>280.97234965799998</v>
      </c>
      <c r="AA411">
        <v>280.97234965799998</v>
      </c>
      <c r="AB411" s="74" t="s">
        <v>1353</v>
      </c>
      <c r="AC411" s="74" t="s">
        <v>1354</v>
      </c>
    </row>
    <row r="412" spans="1:29" x14ac:dyDescent="0.25">
      <c r="A412" t="s">
        <v>1350</v>
      </c>
      <c r="B412" t="s">
        <v>746</v>
      </c>
      <c r="C412" t="s">
        <v>716</v>
      </c>
      <c r="D412" t="s">
        <v>717</v>
      </c>
      <c r="E412" t="s">
        <v>716</v>
      </c>
      <c r="F412" t="s">
        <v>718</v>
      </c>
      <c r="G412" t="s">
        <v>719</v>
      </c>
      <c r="H412" t="s">
        <v>720</v>
      </c>
      <c r="I412" t="s">
        <v>721</v>
      </c>
      <c r="J412" s="74" t="s">
        <v>722</v>
      </c>
      <c r="K412" t="s">
        <v>723</v>
      </c>
      <c r="L412" t="s">
        <v>724</v>
      </c>
      <c r="M412" s="74" t="s">
        <v>747</v>
      </c>
      <c r="N412" t="s">
        <v>748</v>
      </c>
      <c r="O412" t="s">
        <v>749</v>
      </c>
      <c r="P412" s="74" t="s">
        <v>1115</v>
      </c>
      <c r="Q412" t="s">
        <v>1116</v>
      </c>
      <c r="R412" t="s">
        <v>1117</v>
      </c>
      <c r="S412">
        <v>366</v>
      </c>
      <c r="T412" t="s">
        <v>1351</v>
      </c>
      <c r="U412" s="74" t="s">
        <v>1352</v>
      </c>
      <c r="V412" t="s">
        <v>1269</v>
      </c>
      <c r="W412" t="s">
        <v>1270</v>
      </c>
      <c r="X412">
        <v>60</v>
      </c>
      <c r="Y412">
        <v>1035.04</v>
      </c>
      <c r="Z412">
        <v>973.30242609599998</v>
      </c>
      <c r="AA412">
        <v>973.30242609599998</v>
      </c>
      <c r="AB412" s="74" t="s">
        <v>1353</v>
      </c>
      <c r="AC412" s="74" t="s">
        <v>1354</v>
      </c>
    </row>
    <row r="413" spans="1:29" x14ac:dyDescent="0.25">
      <c r="A413" t="s">
        <v>1356</v>
      </c>
      <c r="B413" t="s">
        <v>746</v>
      </c>
      <c r="C413" t="s">
        <v>716</v>
      </c>
      <c r="D413" t="s">
        <v>717</v>
      </c>
      <c r="E413" t="s">
        <v>716</v>
      </c>
      <c r="F413" t="s">
        <v>718</v>
      </c>
      <c r="G413" t="s">
        <v>719</v>
      </c>
      <c r="H413" t="s">
        <v>720</v>
      </c>
      <c r="I413" t="s">
        <v>721</v>
      </c>
      <c r="J413" s="74" t="s">
        <v>722</v>
      </c>
      <c r="K413" t="s">
        <v>723</v>
      </c>
      <c r="L413" t="s">
        <v>724</v>
      </c>
      <c r="M413" s="74" t="s">
        <v>747</v>
      </c>
      <c r="N413" t="s">
        <v>748</v>
      </c>
      <c r="O413" t="s">
        <v>749</v>
      </c>
      <c r="P413" s="74" t="s">
        <v>1115</v>
      </c>
      <c r="Q413" t="s">
        <v>1116</v>
      </c>
      <c r="R413" t="s">
        <v>1117</v>
      </c>
      <c r="S413">
        <v>366</v>
      </c>
      <c r="T413" t="s">
        <v>1357</v>
      </c>
      <c r="U413" s="74" t="s">
        <v>1358</v>
      </c>
      <c r="V413" t="s">
        <v>1269</v>
      </c>
      <c r="W413" t="s">
        <v>1270</v>
      </c>
      <c r="X413">
        <v>33</v>
      </c>
      <c r="Y413">
        <v>530.16999999999996</v>
      </c>
      <c r="Z413">
        <v>459.21405730200001</v>
      </c>
      <c r="AA413">
        <v>459.21405730200001</v>
      </c>
      <c r="AB413" s="74" t="s">
        <v>1359</v>
      </c>
      <c r="AC413" s="74" t="s">
        <v>1360</v>
      </c>
    </row>
    <row r="414" spans="1:29" x14ac:dyDescent="0.25">
      <c r="A414" t="s">
        <v>1356</v>
      </c>
      <c r="B414" t="s">
        <v>746</v>
      </c>
      <c r="C414" t="s">
        <v>716</v>
      </c>
      <c r="D414" t="s">
        <v>717</v>
      </c>
      <c r="E414" t="s">
        <v>716</v>
      </c>
      <c r="F414" t="s">
        <v>718</v>
      </c>
      <c r="G414" t="s">
        <v>719</v>
      </c>
      <c r="H414" t="s">
        <v>720</v>
      </c>
      <c r="I414" t="s">
        <v>721</v>
      </c>
      <c r="J414" s="74" t="s">
        <v>722</v>
      </c>
      <c r="K414" t="s">
        <v>723</v>
      </c>
      <c r="L414" t="s">
        <v>724</v>
      </c>
      <c r="M414" s="74" t="s">
        <v>747</v>
      </c>
      <c r="N414" t="s">
        <v>748</v>
      </c>
      <c r="O414" t="s">
        <v>749</v>
      </c>
      <c r="P414" s="74" t="s">
        <v>1115</v>
      </c>
      <c r="Q414" t="s">
        <v>1116</v>
      </c>
      <c r="R414" t="s">
        <v>1117</v>
      </c>
      <c r="S414">
        <v>366</v>
      </c>
      <c r="T414" t="s">
        <v>1357</v>
      </c>
      <c r="U414" s="74" t="s">
        <v>1358</v>
      </c>
      <c r="V414" t="s">
        <v>741</v>
      </c>
      <c r="W414" t="s">
        <v>742</v>
      </c>
      <c r="X414">
        <v>33</v>
      </c>
      <c r="Y414">
        <v>66.2</v>
      </c>
      <c r="Z414">
        <v>66.133915848000001</v>
      </c>
      <c r="AA414">
        <v>66.133915848000001</v>
      </c>
      <c r="AB414" s="74" t="s">
        <v>1359</v>
      </c>
      <c r="AC414" s="74" t="s">
        <v>1360</v>
      </c>
    </row>
    <row r="415" spans="1:29" x14ac:dyDescent="0.25">
      <c r="A415" t="s">
        <v>1356</v>
      </c>
      <c r="B415" t="s">
        <v>746</v>
      </c>
      <c r="C415" t="s">
        <v>716</v>
      </c>
      <c r="D415" t="s">
        <v>717</v>
      </c>
      <c r="E415" t="s">
        <v>716</v>
      </c>
      <c r="F415" t="s">
        <v>718</v>
      </c>
      <c r="G415" t="s">
        <v>719</v>
      </c>
      <c r="H415" t="s">
        <v>720</v>
      </c>
      <c r="I415" t="s">
        <v>721</v>
      </c>
      <c r="J415" s="74" t="s">
        <v>722</v>
      </c>
      <c r="K415" t="s">
        <v>723</v>
      </c>
      <c r="L415" t="s">
        <v>724</v>
      </c>
      <c r="M415" s="74" t="s">
        <v>747</v>
      </c>
      <c r="N415" t="s">
        <v>748</v>
      </c>
      <c r="O415" t="s">
        <v>749</v>
      </c>
      <c r="P415" s="74" t="s">
        <v>1115</v>
      </c>
      <c r="Q415" t="s">
        <v>1116</v>
      </c>
      <c r="R415" t="s">
        <v>1117</v>
      </c>
      <c r="S415">
        <v>366</v>
      </c>
      <c r="T415" t="s">
        <v>1357</v>
      </c>
      <c r="U415" s="74" t="s">
        <v>1358</v>
      </c>
      <c r="V415" t="s">
        <v>1355</v>
      </c>
      <c r="W415" t="s">
        <v>125</v>
      </c>
      <c r="X415">
        <v>33</v>
      </c>
      <c r="Y415">
        <v>114.9</v>
      </c>
      <c r="Z415">
        <v>48.804653897999998</v>
      </c>
      <c r="AA415">
        <v>48.804653897999998</v>
      </c>
      <c r="AB415" s="74" t="s">
        <v>1359</v>
      </c>
      <c r="AC415" s="74" t="s">
        <v>1360</v>
      </c>
    </row>
    <row r="416" spans="1:29" x14ac:dyDescent="0.25">
      <c r="A416" t="s">
        <v>1356</v>
      </c>
      <c r="B416" t="s">
        <v>746</v>
      </c>
      <c r="C416" t="s">
        <v>716</v>
      </c>
      <c r="D416" t="s">
        <v>717</v>
      </c>
      <c r="E416" t="s">
        <v>716</v>
      </c>
      <c r="F416" t="s">
        <v>718</v>
      </c>
      <c r="G416" t="s">
        <v>719</v>
      </c>
      <c r="H416" t="s">
        <v>720</v>
      </c>
      <c r="I416" t="s">
        <v>721</v>
      </c>
      <c r="J416" s="74" t="s">
        <v>722</v>
      </c>
      <c r="K416" t="s">
        <v>723</v>
      </c>
      <c r="L416" t="s">
        <v>724</v>
      </c>
      <c r="M416" s="74" t="s">
        <v>747</v>
      </c>
      <c r="N416" t="s">
        <v>748</v>
      </c>
      <c r="O416" t="s">
        <v>749</v>
      </c>
      <c r="P416" s="74" t="s">
        <v>1115</v>
      </c>
      <c r="Q416" t="s">
        <v>1116</v>
      </c>
      <c r="R416" t="s">
        <v>1117</v>
      </c>
      <c r="S416">
        <v>366</v>
      </c>
      <c r="T416" t="s">
        <v>1357</v>
      </c>
      <c r="U416" s="74" t="s">
        <v>1358</v>
      </c>
      <c r="V416" t="s">
        <v>739</v>
      </c>
      <c r="W416" t="s">
        <v>740</v>
      </c>
      <c r="X416">
        <v>33</v>
      </c>
      <c r="Y416">
        <v>49.52</v>
      </c>
      <c r="Z416">
        <v>49.459434023999997</v>
      </c>
      <c r="AA416">
        <v>49.459434023999997</v>
      </c>
      <c r="AB416" s="74" t="s">
        <v>1359</v>
      </c>
      <c r="AC416" s="74" t="s">
        <v>1360</v>
      </c>
    </row>
    <row r="417" spans="1:29" x14ac:dyDescent="0.25">
      <c r="A417" t="s">
        <v>1356</v>
      </c>
      <c r="B417" t="s">
        <v>746</v>
      </c>
      <c r="C417" t="s">
        <v>716</v>
      </c>
      <c r="D417" t="s">
        <v>717</v>
      </c>
      <c r="E417" t="s">
        <v>716</v>
      </c>
      <c r="F417" t="s">
        <v>718</v>
      </c>
      <c r="G417" t="s">
        <v>719</v>
      </c>
      <c r="H417" t="s">
        <v>720</v>
      </c>
      <c r="I417" t="s">
        <v>721</v>
      </c>
      <c r="J417" s="74" t="s">
        <v>722</v>
      </c>
      <c r="K417" t="s">
        <v>723</v>
      </c>
      <c r="L417" t="s">
        <v>724</v>
      </c>
      <c r="M417" s="74" t="s">
        <v>747</v>
      </c>
      <c r="N417" t="s">
        <v>748</v>
      </c>
      <c r="O417" t="s">
        <v>749</v>
      </c>
      <c r="P417" s="74" t="s">
        <v>1115</v>
      </c>
      <c r="Q417" t="s">
        <v>1116</v>
      </c>
      <c r="R417" t="s">
        <v>1117</v>
      </c>
      <c r="S417">
        <v>366</v>
      </c>
      <c r="T417" t="s">
        <v>1357</v>
      </c>
      <c r="U417" s="74" t="s">
        <v>1358</v>
      </c>
      <c r="V417" t="s">
        <v>737</v>
      </c>
      <c r="W417" t="s">
        <v>738</v>
      </c>
      <c r="X417">
        <v>33</v>
      </c>
      <c r="Y417">
        <v>66.760000000000005</v>
      </c>
      <c r="Z417">
        <v>66.712834188000002</v>
      </c>
      <c r="AA417">
        <v>66.712834188000002</v>
      </c>
      <c r="AB417" s="74" t="s">
        <v>1359</v>
      </c>
      <c r="AC417" s="74" t="s">
        <v>1360</v>
      </c>
    </row>
    <row r="418" spans="1:29" x14ac:dyDescent="0.25">
      <c r="A418" t="s">
        <v>1361</v>
      </c>
      <c r="B418" t="s">
        <v>715</v>
      </c>
      <c r="C418" t="s">
        <v>716</v>
      </c>
      <c r="D418" t="s">
        <v>717</v>
      </c>
      <c r="E418" t="s">
        <v>716</v>
      </c>
      <c r="F418" t="s">
        <v>718</v>
      </c>
      <c r="G418" t="s">
        <v>1362</v>
      </c>
      <c r="H418" t="s">
        <v>812</v>
      </c>
      <c r="I418" t="s">
        <v>813</v>
      </c>
      <c r="J418" s="74" t="s">
        <v>1363</v>
      </c>
      <c r="K418" t="s">
        <v>1364</v>
      </c>
      <c r="L418" t="s">
        <v>1365</v>
      </c>
      <c r="M418" s="74" t="s">
        <v>1366</v>
      </c>
      <c r="N418" t="s">
        <v>1367</v>
      </c>
      <c r="O418" t="s">
        <v>1368</v>
      </c>
      <c r="S418">
        <v>366</v>
      </c>
      <c r="T418" t="s">
        <v>1369</v>
      </c>
      <c r="U418" s="74" t="s">
        <v>1370</v>
      </c>
      <c r="V418" t="s">
        <v>806</v>
      </c>
      <c r="W418" t="s">
        <v>807</v>
      </c>
      <c r="X418">
        <v>3</v>
      </c>
      <c r="Y418">
        <v>362.25</v>
      </c>
      <c r="Z418">
        <v>41.48097954</v>
      </c>
      <c r="AA418">
        <v>41.48097954</v>
      </c>
      <c r="AB418" s="74" t="s">
        <v>1371</v>
      </c>
      <c r="AC418" s="74" t="s">
        <v>1372</v>
      </c>
    </row>
    <row r="419" spans="1:29" x14ac:dyDescent="0.25">
      <c r="A419" t="s">
        <v>1373</v>
      </c>
      <c r="B419" t="s">
        <v>746</v>
      </c>
      <c r="C419" t="s">
        <v>716</v>
      </c>
      <c r="D419" t="s">
        <v>717</v>
      </c>
      <c r="E419" t="s">
        <v>716</v>
      </c>
      <c r="F419" t="s">
        <v>718</v>
      </c>
      <c r="G419" t="s">
        <v>1029</v>
      </c>
      <c r="H419" t="s">
        <v>883</v>
      </c>
      <c r="I419" t="s">
        <v>884</v>
      </c>
      <c r="J419" s="74" t="s">
        <v>1030</v>
      </c>
      <c r="K419" t="s">
        <v>1031</v>
      </c>
      <c r="L419" t="s">
        <v>1032</v>
      </c>
      <c r="M419" s="74" t="s">
        <v>1030</v>
      </c>
      <c r="N419" t="s">
        <v>1031</v>
      </c>
      <c r="O419" t="s">
        <v>1032</v>
      </c>
      <c r="P419" s="74" t="s">
        <v>1033</v>
      </c>
      <c r="Q419" t="s">
        <v>1034</v>
      </c>
      <c r="R419" t="s">
        <v>1035</v>
      </c>
      <c r="S419">
        <v>366</v>
      </c>
      <c r="T419" t="s">
        <v>1374</v>
      </c>
      <c r="U419" s="74" t="s">
        <v>1375</v>
      </c>
      <c r="V419" t="s">
        <v>857</v>
      </c>
      <c r="W419" t="s">
        <v>858</v>
      </c>
      <c r="X419">
        <v>2</v>
      </c>
      <c r="Y419">
        <v>2.06</v>
      </c>
      <c r="Z419">
        <v>2.028</v>
      </c>
      <c r="AA419">
        <v>1.014</v>
      </c>
      <c r="AB419" s="74" t="s">
        <v>1376</v>
      </c>
      <c r="AC419" s="74" t="s">
        <v>1377</v>
      </c>
    </row>
    <row r="420" spans="1:29" x14ac:dyDescent="0.25">
      <c r="A420" t="s">
        <v>1373</v>
      </c>
      <c r="B420" t="s">
        <v>746</v>
      </c>
      <c r="C420" t="s">
        <v>716</v>
      </c>
      <c r="D420" t="s">
        <v>717</v>
      </c>
      <c r="E420" t="s">
        <v>716</v>
      </c>
      <c r="F420" t="s">
        <v>718</v>
      </c>
      <c r="G420" t="s">
        <v>1029</v>
      </c>
      <c r="H420" t="s">
        <v>883</v>
      </c>
      <c r="I420" t="s">
        <v>884</v>
      </c>
      <c r="J420" s="74" t="s">
        <v>1030</v>
      </c>
      <c r="K420" t="s">
        <v>1031</v>
      </c>
      <c r="L420" t="s">
        <v>1032</v>
      </c>
      <c r="M420" s="74" t="s">
        <v>1030</v>
      </c>
      <c r="N420" t="s">
        <v>1031</v>
      </c>
      <c r="O420" t="s">
        <v>1032</v>
      </c>
      <c r="P420" s="74" t="s">
        <v>1033</v>
      </c>
      <c r="Q420" t="s">
        <v>1034</v>
      </c>
      <c r="R420" t="s">
        <v>1035</v>
      </c>
      <c r="S420">
        <v>366</v>
      </c>
      <c r="T420" t="s">
        <v>1374</v>
      </c>
      <c r="U420" s="74" t="s">
        <v>1375</v>
      </c>
      <c r="V420" t="s">
        <v>756</v>
      </c>
      <c r="W420" t="s">
        <v>757</v>
      </c>
      <c r="X420">
        <v>2</v>
      </c>
      <c r="Y420">
        <v>2.94</v>
      </c>
      <c r="Z420">
        <v>2.8391999999999999</v>
      </c>
      <c r="AA420">
        <v>1.4196</v>
      </c>
      <c r="AB420" s="74" t="s">
        <v>1376</v>
      </c>
      <c r="AC420" s="74" t="s">
        <v>1377</v>
      </c>
    </row>
    <row r="421" spans="1:29" x14ac:dyDescent="0.25">
      <c r="A421" t="s">
        <v>1373</v>
      </c>
      <c r="B421" t="s">
        <v>746</v>
      </c>
      <c r="C421" t="s">
        <v>716</v>
      </c>
      <c r="D421" t="s">
        <v>717</v>
      </c>
      <c r="E421" t="s">
        <v>716</v>
      </c>
      <c r="F421" t="s">
        <v>718</v>
      </c>
      <c r="G421" t="s">
        <v>1029</v>
      </c>
      <c r="H421" t="s">
        <v>883</v>
      </c>
      <c r="I421" t="s">
        <v>884</v>
      </c>
      <c r="J421" s="74" t="s">
        <v>1030</v>
      </c>
      <c r="K421" t="s">
        <v>1031</v>
      </c>
      <c r="L421" t="s">
        <v>1032</v>
      </c>
      <c r="M421" s="74" t="s">
        <v>1030</v>
      </c>
      <c r="N421" t="s">
        <v>1031</v>
      </c>
      <c r="O421" t="s">
        <v>1032</v>
      </c>
      <c r="P421" s="74" t="s">
        <v>1033</v>
      </c>
      <c r="Q421" t="s">
        <v>1034</v>
      </c>
      <c r="R421" t="s">
        <v>1035</v>
      </c>
      <c r="S421">
        <v>366</v>
      </c>
      <c r="T421" t="s">
        <v>1374</v>
      </c>
      <c r="U421" s="74" t="s">
        <v>1375</v>
      </c>
      <c r="V421" t="s">
        <v>737</v>
      </c>
      <c r="W421" t="s">
        <v>738</v>
      </c>
      <c r="X421">
        <v>2</v>
      </c>
      <c r="Y421">
        <v>1.3</v>
      </c>
      <c r="Z421">
        <v>1.26464</v>
      </c>
      <c r="AA421">
        <v>0.63231999999999999</v>
      </c>
      <c r="AB421" s="74" t="s">
        <v>1376</v>
      </c>
      <c r="AC421" s="74" t="s">
        <v>1377</v>
      </c>
    </row>
    <row r="422" spans="1:29" x14ac:dyDescent="0.25">
      <c r="A422" t="s">
        <v>1373</v>
      </c>
      <c r="B422" t="s">
        <v>746</v>
      </c>
      <c r="C422" t="s">
        <v>716</v>
      </c>
      <c r="D422" t="s">
        <v>717</v>
      </c>
      <c r="E422" t="s">
        <v>716</v>
      </c>
      <c r="F422" t="s">
        <v>718</v>
      </c>
      <c r="G422" t="s">
        <v>1029</v>
      </c>
      <c r="H422" t="s">
        <v>883</v>
      </c>
      <c r="I422" t="s">
        <v>884</v>
      </c>
      <c r="J422" s="74" t="s">
        <v>1030</v>
      </c>
      <c r="K422" t="s">
        <v>1031</v>
      </c>
      <c r="L422" t="s">
        <v>1032</v>
      </c>
      <c r="M422" s="74" t="s">
        <v>1030</v>
      </c>
      <c r="N422" t="s">
        <v>1031</v>
      </c>
      <c r="O422" t="s">
        <v>1032</v>
      </c>
      <c r="P422" s="74" t="s">
        <v>1033</v>
      </c>
      <c r="Q422" t="s">
        <v>1034</v>
      </c>
      <c r="R422" t="s">
        <v>1035</v>
      </c>
      <c r="S422">
        <v>366</v>
      </c>
      <c r="T422" t="s">
        <v>1374</v>
      </c>
      <c r="U422" s="74" t="s">
        <v>1375</v>
      </c>
      <c r="V422" t="s">
        <v>1256</v>
      </c>
      <c r="W422" t="s">
        <v>1257</v>
      </c>
      <c r="X422">
        <v>2</v>
      </c>
      <c r="Y422">
        <v>1.54</v>
      </c>
      <c r="Z422">
        <v>1.51424</v>
      </c>
      <c r="AA422">
        <v>0.75712000000000002</v>
      </c>
      <c r="AB422" s="74" t="s">
        <v>1376</v>
      </c>
      <c r="AC422" s="74" t="s">
        <v>1377</v>
      </c>
    </row>
    <row r="423" spans="1:29" x14ac:dyDescent="0.25">
      <c r="A423" t="s">
        <v>1373</v>
      </c>
      <c r="B423" t="s">
        <v>746</v>
      </c>
      <c r="C423" t="s">
        <v>716</v>
      </c>
      <c r="D423" t="s">
        <v>717</v>
      </c>
      <c r="E423" t="s">
        <v>716</v>
      </c>
      <c r="F423" t="s">
        <v>718</v>
      </c>
      <c r="G423" t="s">
        <v>1029</v>
      </c>
      <c r="H423" t="s">
        <v>883</v>
      </c>
      <c r="I423" t="s">
        <v>884</v>
      </c>
      <c r="J423" s="74" t="s">
        <v>1030</v>
      </c>
      <c r="K423" t="s">
        <v>1031</v>
      </c>
      <c r="L423" t="s">
        <v>1032</v>
      </c>
      <c r="M423" s="74" t="s">
        <v>1030</v>
      </c>
      <c r="N423" t="s">
        <v>1031</v>
      </c>
      <c r="O423" t="s">
        <v>1032</v>
      </c>
      <c r="P423" s="74" t="s">
        <v>1033</v>
      </c>
      <c r="Q423" t="s">
        <v>1034</v>
      </c>
      <c r="R423" t="s">
        <v>1035</v>
      </c>
      <c r="S423">
        <v>366</v>
      </c>
      <c r="T423" t="s">
        <v>1374</v>
      </c>
      <c r="U423" s="74" t="s">
        <v>1375</v>
      </c>
      <c r="V423" t="s">
        <v>1336</v>
      </c>
      <c r="W423" t="s">
        <v>1337</v>
      </c>
      <c r="X423">
        <v>2</v>
      </c>
      <c r="Y423">
        <v>2.8</v>
      </c>
      <c r="Z423">
        <v>2.78512</v>
      </c>
      <c r="AA423">
        <v>1.39256</v>
      </c>
      <c r="AB423" s="74" t="s">
        <v>1376</v>
      </c>
      <c r="AC423" s="74" t="s">
        <v>1377</v>
      </c>
    </row>
    <row r="424" spans="1:29" x14ac:dyDescent="0.25">
      <c r="A424" t="s">
        <v>1373</v>
      </c>
      <c r="B424" t="s">
        <v>746</v>
      </c>
      <c r="C424" t="s">
        <v>716</v>
      </c>
      <c r="D424" t="s">
        <v>717</v>
      </c>
      <c r="E424" t="s">
        <v>716</v>
      </c>
      <c r="F424" t="s">
        <v>718</v>
      </c>
      <c r="G424" t="s">
        <v>1029</v>
      </c>
      <c r="H424" t="s">
        <v>883</v>
      </c>
      <c r="I424" t="s">
        <v>884</v>
      </c>
      <c r="J424" s="74" t="s">
        <v>1030</v>
      </c>
      <c r="K424" t="s">
        <v>1031</v>
      </c>
      <c r="L424" t="s">
        <v>1032</v>
      </c>
      <c r="M424" s="74" t="s">
        <v>1030</v>
      </c>
      <c r="N424" t="s">
        <v>1031</v>
      </c>
      <c r="O424" t="s">
        <v>1032</v>
      </c>
      <c r="P424" s="74" t="s">
        <v>1033</v>
      </c>
      <c r="Q424" t="s">
        <v>1034</v>
      </c>
      <c r="R424" t="s">
        <v>1035</v>
      </c>
      <c r="S424">
        <v>366</v>
      </c>
      <c r="T424" t="s">
        <v>1374</v>
      </c>
      <c r="U424" s="74" t="s">
        <v>1375</v>
      </c>
      <c r="V424" t="s">
        <v>1075</v>
      </c>
      <c r="W424" t="s">
        <v>100</v>
      </c>
      <c r="X424">
        <v>2</v>
      </c>
      <c r="Y424">
        <v>1.81</v>
      </c>
      <c r="Z424">
        <v>1.78464</v>
      </c>
      <c r="AA424">
        <v>0.89232</v>
      </c>
      <c r="AB424" s="74" t="s">
        <v>1376</v>
      </c>
      <c r="AC424" s="74" t="s">
        <v>1377</v>
      </c>
    </row>
    <row r="425" spans="1:29" x14ac:dyDescent="0.25">
      <c r="A425" t="s">
        <v>1373</v>
      </c>
      <c r="B425" t="s">
        <v>746</v>
      </c>
      <c r="C425" t="s">
        <v>716</v>
      </c>
      <c r="D425" t="s">
        <v>717</v>
      </c>
      <c r="E425" t="s">
        <v>716</v>
      </c>
      <c r="F425" t="s">
        <v>718</v>
      </c>
      <c r="G425" t="s">
        <v>1029</v>
      </c>
      <c r="H425" t="s">
        <v>883</v>
      </c>
      <c r="I425" t="s">
        <v>884</v>
      </c>
      <c r="J425" s="74" t="s">
        <v>1030</v>
      </c>
      <c r="K425" t="s">
        <v>1031</v>
      </c>
      <c r="L425" t="s">
        <v>1032</v>
      </c>
      <c r="M425" s="74" t="s">
        <v>1030</v>
      </c>
      <c r="N425" t="s">
        <v>1031</v>
      </c>
      <c r="O425" t="s">
        <v>1032</v>
      </c>
      <c r="P425" s="74" t="s">
        <v>1033</v>
      </c>
      <c r="Q425" t="s">
        <v>1034</v>
      </c>
      <c r="R425" t="s">
        <v>1035</v>
      </c>
      <c r="S425">
        <v>366</v>
      </c>
      <c r="T425" t="s">
        <v>1374</v>
      </c>
      <c r="U425" s="74" t="s">
        <v>1375</v>
      </c>
      <c r="V425" t="s">
        <v>739</v>
      </c>
      <c r="W425" t="s">
        <v>740</v>
      </c>
      <c r="X425">
        <v>2</v>
      </c>
      <c r="Y425">
        <v>5.81</v>
      </c>
      <c r="Z425">
        <v>5.7865599999999997</v>
      </c>
      <c r="AA425">
        <v>2.8932799999999999</v>
      </c>
      <c r="AB425" s="74" t="s">
        <v>1376</v>
      </c>
      <c r="AC425" s="74" t="s">
        <v>1377</v>
      </c>
    </row>
    <row r="426" spans="1:29" x14ac:dyDescent="0.25">
      <c r="A426" t="s">
        <v>1378</v>
      </c>
      <c r="B426" t="s">
        <v>746</v>
      </c>
      <c r="C426" t="s">
        <v>716</v>
      </c>
      <c r="D426" t="s">
        <v>717</v>
      </c>
      <c r="E426" t="s">
        <v>716</v>
      </c>
      <c r="F426" t="s">
        <v>718</v>
      </c>
      <c r="G426" t="s">
        <v>1379</v>
      </c>
      <c r="H426" t="s">
        <v>883</v>
      </c>
      <c r="I426" t="s">
        <v>884</v>
      </c>
      <c r="J426" s="74" t="s">
        <v>1380</v>
      </c>
      <c r="K426" t="s">
        <v>1381</v>
      </c>
      <c r="L426" t="s">
        <v>1381</v>
      </c>
      <c r="M426" s="74" t="s">
        <v>1380</v>
      </c>
      <c r="N426" t="s">
        <v>1381</v>
      </c>
      <c r="O426" t="s">
        <v>1381</v>
      </c>
      <c r="P426" s="74" t="s">
        <v>1033</v>
      </c>
      <c r="Q426" t="s">
        <v>1034</v>
      </c>
      <c r="R426" t="s">
        <v>1035</v>
      </c>
      <c r="S426">
        <v>366</v>
      </c>
      <c r="T426" t="s">
        <v>1382</v>
      </c>
      <c r="U426" s="74" t="s">
        <v>1383</v>
      </c>
      <c r="V426" t="s">
        <v>1073</v>
      </c>
      <c r="W426" t="s">
        <v>1074</v>
      </c>
      <c r="X426">
        <v>6</v>
      </c>
      <c r="Y426">
        <v>3.66</v>
      </c>
      <c r="Z426">
        <v>3.64</v>
      </c>
      <c r="AA426">
        <v>1.82</v>
      </c>
      <c r="AB426" s="74" t="s">
        <v>1384</v>
      </c>
      <c r="AC426" s="74" t="s">
        <v>1385</v>
      </c>
    </row>
    <row r="427" spans="1:29" x14ac:dyDescent="0.25">
      <c r="A427" t="s">
        <v>1378</v>
      </c>
      <c r="B427" t="s">
        <v>746</v>
      </c>
      <c r="C427" t="s">
        <v>716</v>
      </c>
      <c r="D427" t="s">
        <v>717</v>
      </c>
      <c r="E427" t="s">
        <v>716</v>
      </c>
      <c r="F427" t="s">
        <v>718</v>
      </c>
      <c r="G427" t="s">
        <v>1379</v>
      </c>
      <c r="H427" t="s">
        <v>883</v>
      </c>
      <c r="I427" t="s">
        <v>884</v>
      </c>
      <c r="J427" s="74" t="s">
        <v>1380</v>
      </c>
      <c r="K427" t="s">
        <v>1381</v>
      </c>
      <c r="L427" t="s">
        <v>1381</v>
      </c>
      <c r="M427" s="74" t="s">
        <v>1380</v>
      </c>
      <c r="N427" t="s">
        <v>1381</v>
      </c>
      <c r="O427" t="s">
        <v>1381</v>
      </c>
      <c r="P427" s="74" t="s">
        <v>1033</v>
      </c>
      <c r="Q427" t="s">
        <v>1034</v>
      </c>
      <c r="R427" t="s">
        <v>1035</v>
      </c>
      <c r="S427">
        <v>366</v>
      </c>
      <c r="T427" t="s">
        <v>1382</v>
      </c>
      <c r="U427" s="74" t="s">
        <v>1383</v>
      </c>
      <c r="V427" t="s">
        <v>1386</v>
      </c>
      <c r="W427" t="s">
        <v>1387</v>
      </c>
      <c r="X427">
        <v>6</v>
      </c>
      <c r="Y427">
        <v>5.0999999999999996</v>
      </c>
      <c r="Z427">
        <v>5.0960000000000001</v>
      </c>
      <c r="AA427">
        <v>2.548</v>
      </c>
      <c r="AB427" s="74" t="s">
        <v>1384</v>
      </c>
      <c r="AC427" s="74" t="s">
        <v>1385</v>
      </c>
    </row>
    <row r="428" spans="1:29" x14ac:dyDescent="0.25">
      <c r="A428" t="s">
        <v>1378</v>
      </c>
      <c r="B428" t="s">
        <v>746</v>
      </c>
      <c r="C428" t="s">
        <v>716</v>
      </c>
      <c r="D428" t="s">
        <v>717</v>
      </c>
      <c r="E428" t="s">
        <v>716</v>
      </c>
      <c r="F428" t="s">
        <v>718</v>
      </c>
      <c r="G428" t="s">
        <v>1379</v>
      </c>
      <c r="H428" t="s">
        <v>883</v>
      </c>
      <c r="I428" t="s">
        <v>884</v>
      </c>
      <c r="J428" s="74" t="s">
        <v>1380</v>
      </c>
      <c r="K428" t="s">
        <v>1381</v>
      </c>
      <c r="L428" t="s">
        <v>1381</v>
      </c>
      <c r="M428" s="74" t="s">
        <v>1380</v>
      </c>
      <c r="N428" t="s">
        <v>1381</v>
      </c>
      <c r="O428" t="s">
        <v>1381</v>
      </c>
      <c r="P428" s="74" t="s">
        <v>1033</v>
      </c>
      <c r="Q428" t="s">
        <v>1034</v>
      </c>
      <c r="R428" t="s">
        <v>1035</v>
      </c>
      <c r="S428">
        <v>366</v>
      </c>
      <c r="T428" t="s">
        <v>1382</v>
      </c>
      <c r="U428" s="74" t="s">
        <v>1383</v>
      </c>
      <c r="V428" t="s">
        <v>970</v>
      </c>
      <c r="W428" t="s">
        <v>971</v>
      </c>
      <c r="X428">
        <v>6</v>
      </c>
      <c r="Y428">
        <v>4.91</v>
      </c>
      <c r="Z428">
        <v>4.8879999999999999</v>
      </c>
      <c r="AA428">
        <v>2.444</v>
      </c>
      <c r="AB428" s="74" t="s">
        <v>1384</v>
      </c>
      <c r="AC428" s="74" t="s">
        <v>1385</v>
      </c>
    </row>
    <row r="429" spans="1:29" x14ac:dyDescent="0.25">
      <c r="A429" t="s">
        <v>1378</v>
      </c>
      <c r="B429" t="s">
        <v>746</v>
      </c>
      <c r="C429" t="s">
        <v>716</v>
      </c>
      <c r="D429" t="s">
        <v>717</v>
      </c>
      <c r="E429" t="s">
        <v>716</v>
      </c>
      <c r="F429" t="s">
        <v>718</v>
      </c>
      <c r="G429" t="s">
        <v>1379</v>
      </c>
      <c r="H429" t="s">
        <v>883</v>
      </c>
      <c r="I429" t="s">
        <v>884</v>
      </c>
      <c r="J429" s="74" t="s">
        <v>1380</v>
      </c>
      <c r="K429" t="s">
        <v>1381</v>
      </c>
      <c r="L429" t="s">
        <v>1381</v>
      </c>
      <c r="M429" s="74" t="s">
        <v>1380</v>
      </c>
      <c r="N429" t="s">
        <v>1381</v>
      </c>
      <c r="O429" t="s">
        <v>1381</v>
      </c>
      <c r="P429" s="74" t="s">
        <v>1033</v>
      </c>
      <c r="Q429" t="s">
        <v>1034</v>
      </c>
      <c r="R429" t="s">
        <v>1035</v>
      </c>
      <c r="S429">
        <v>366</v>
      </c>
      <c r="T429" t="s">
        <v>1382</v>
      </c>
      <c r="U429" s="74" t="s">
        <v>1383</v>
      </c>
      <c r="V429" t="s">
        <v>1388</v>
      </c>
      <c r="W429" t="s">
        <v>948</v>
      </c>
      <c r="X429">
        <v>6</v>
      </c>
      <c r="Y429">
        <v>3.91</v>
      </c>
      <c r="Z429">
        <v>3.9</v>
      </c>
      <c r="AA429">
        <v>1.95</v>
      </c>
      <c r="AB429" s="74" t="s">
        <v>1384</v>
      </c>
      <c r="AC429" s="74" t="s">
        <v>1385</v>
      </c>
    </row>
    <row r="430" spans="1:29" x14ac:dyDescent="0.25">
      <c r="A430" t="s">
        <v>1378</v>
      </c>
      <c r="B430" t="s">
        <v>746</v>
      </c>
      <c r="C430" t="s">
        <v>716</v>
      </c>
      <c r="D430" t="s">
        <v>717</v>
      </c>
      <c r="E430" t="s">
        <v>716</v>
      </c>
      <c r="F430" t="s">
        <v>718</v>
      </c>
      <c r="G430" t="s">
        <v>1379</v>
      </c>
      <c r="H430" t="s">
        <v>883</v>
      </c>
      <c r="I430" t="s">
        <v>884</v>
      </c>
      <c r="J430" s="74" t="s">
        <v>1380</v>
      </c>
      <c r="K430" t="s">
        <v>1381</v>
      </c>
      <c r="L430" t="s">
        <v>1381</v>
      </c>
      <c r="M430" s="74" t="s">
        <v>1380</v>
      </c>
      <c r="N430" t="s">
        <v>1381</v>
      </c>
      <c r="O430" t="s">
        <v>1381</v>
      </c>
      <c r="P430" s="74" t="s">
        <v>1033</v>
      </c>
      <c r="Q430" t="s">
        <v>1034</v>
      </c>
      <c r="R430" t="s">
        <v>1035</v>
      </c>
      <c r="S430">
        <v>366</v>
      </c>
      <c r="T430" t="s">
        <v>1382</v>
      </c>
      <c r="U430" s="74" t="s">
        <v>1383</v>
      </c>
      <c r="V430" t="s">
        <v>1389</v>
      </c>
      <c r="W430" t="s">
        <v>1390</v>
      </c>
      <c r="X430">
        <v>6</v>
      </c>
      <c r="Y430">
        <v>4.46</v>
      </c>
      <c r="AB430" s="74" t="s">
        <v>1384</v>
      </c>
      <c r="AC430" s="74" t="s">
        <v>1385</v>
      </c>
    </row>
    <row r="431" spans="1:29" x14ac:dyDescent="0.25">
      <c r="A431" t="s">
        <v>1378</v>
      </c>
      <c r="B431" t="s">
        <v>746</v>
      </c>
      <c r="C431" t="s">
        <v>716</v>
      </c>
      <c r="D431" t="s">
        <v>717</v>
      </c>
      <c r="E431" t="s">
        <v>716</v>
      </c>
      <c r="F431" t="s">
        <v>718</v>
      </c>
      <c r="G431" t="s">
        <v>1379</v>
      </c>
      <c r="H431" t="s">
        <v>883</v>
      </c>
      <c r="I431" t="s">
        <v>884</v>
      </c>
      <c r="J431" s="74" t="s">
        <v>1380</v>
      </c>
      <c r="K431" t="s">
        <v>1381</v>
      </c>
      <c r="L431" t="s">
        <v>1381</v>
      </c>
      <c r="M431" s="74" t="s">
        <v>1380</v>
      </c>
      <c r="N431" t="s">
        <v>1381</v>
      </c>
      <c r="O431" t="s">
        <v>1381</v>
      </c>
      <c r="P431" s="74" t="s">
        <v>1033</v>
      </c>
      <c r="Q431" t="s">
        <v>1034</v>
      </c>
      <c r="R431" t="s">
        <v>1035</v>
      </c>
      <c r="S431">
        <v>366</v>
      </c>
      <c r="T431" t="s">
        <v>1382</v>
      </c>
      <c r="U431" s="74" t="s">
        <v>1383</v>
      </c>
      <c r="V431" t="s">
        <v>1342</v>
      </c>
      <c r="W431" t="s">
        <v>1343</v>
      </c>
      <c r="X431">
        <v>6</v>
      </c>
      <c r="Y431">
        <v>4.08</v>
      </c>
      <c r="AB431" s="74" t="s">
        <v>1384</v>
      </c>
      <c r="AC431" s="74" t="s">
        <v>1385</v>
      </c>
    </row>
    <row r="432" spans="1:29" x14ac:dyDescent="0.25">
      <c r="A432" t="s">
        <v>1378</v>
      </c>
      <c r="B432" t="s">
        <v>746</v>
      </c>
      <c r="C432" t="s">
        <v>716</v>
      </c>
      <c r="D432" t="s">
        <v>717</v>
      </c>
      <c r="E432" t="s">
        <v>716</v>
      </c>
      <c r="F432" t="s">
        <v>718</v>
      </c>
      <c r="G432" t="s">
        <v>1379</v>
      </c>
      <c r="H432" t="s">
        <v>883</v>
      </c>
      <c r="I432" t="s">
        <v>884</v>
      </c>
      <c r="J432" s="74" t="s">
        <v>1380</v>
      </c>
      <c r="K432" t="s">
        <v>1381</v>
      </c>
      <c r="L432" t="s">
        <v>1381</v>
      </c>
      <c r="M432" s="74" t="s">
        <v>1380</v>
      </c>
      <c r="N432" t="s">
        <v>1381</v>
      </c>
      <c r="O432" t="s">
        <v>1381</v>
      </c>
      <c r="P432" s="74" t="s">
        <v>1033</v>
      </c>
      <c r="Q432" t="s">
        <v>1034</v>
      </c>
      <c r="R432" t="s">
        <v>1035</v>
      </c>
      <c r="S432">
        <v>366</v>
      </c>
      <c r="T432" t="s">
        <v>1382</v>
      </c>
      <c r="U432" s="74" t="s">
        <v>1383</v>
      </c>
      <c r="V432" t="s">
        <v>756</v>
      </c>
      <c r="W432" t="s">
        <v>757</v>
      </c>
      <c r="X432">
        <v>6</v>
      </c>
      <c r="Y432">
        <v>21.79</v>
      </c>
      <c r="Z432">
        <v>21.74</v>
      </c>
      <c r="AA432">
        <v>10.87</v>
      </c>
      <c r="AB432" s="74" t="s">
        <v>1384</v>
      </c>
      <c r="AC432" s="74" t="s">
        <v>1385</v>
      </c>
    </row>
    <row r="433" spans="1:29" x14ac:dyDescent="0.25">
      <c r="A433" t="s">
        <v>1378</v>
      </c>
      <c r="B433" t="s">
        <v>746</v>
      </c>
      <c r="C433" t="s">
        <v>716</v>
      </c>
      <c r="D433" t="s">
        <v>717</v>
      </c>
      <c r="E433" t="s">
        <v>716</v>
      </c>
      <c r="F433" t="s">
        <v>718</v>
      </c>
      <c r="G433" t="s">
        <v>1379</v>
      </c>
      <c r="H433" t="s">
        <v>883</v>
      </c>
      <c r="I433" t="s">
        <v>884</v>
      </c>
      <c r="J433" s="74" t="s">
        <v>1380</v>
      </c>
      <c r="K433" t="s">
        <v>1381</v>
      </c>
      <c r="L433" t="s">
        <v>1381</v>
      </c>
      <c r="M433" s="74" t="s">
        <v>1380</v>
      </c>
      <c r="N433" t="s">
        <v>1381</v>
      </c>
      <c r="O433" t="s">
        <v>1381</v>
      </c>
      <c r="P433" s="74" t="s">
        <v>1033</v>
      </c>
      <c r="Q433" t="s">
        <v>1034</v>
      </c>
      <c r="R433" t="s">
        <v>1035</v>
      </c>
      <c r="S433">
        <v>366</v>
      </c>
      <c r="T433" t="s">
        <v>1382</v>
      </c>
      <c r="U433" s="74" t="s">
        <v>1383</v>
      </c>
      <c r="V433" t="s">
        <v>1391</v>
      </c>
      <c r="W433" t="s">
        <v>1392</v>
      </c>
      <c r="X433">
        <v>6</v>
      </c>
      <c r="Y433">
        <v>2.8</v>
      </c>
      <c r="Z433">
        <v>2.782</v>
      </c>
      <c r="AA433">
        <v>1.391</v>
      </c>
      <c r="AB433" s="74" t="s">
        <v>1384</v>
      </c>
      <c r="AC433" s="74" t="s">
        <v>1385</v>
      </c>
    </row>
    <row r="434" spans="1:29" x14ac:dyDescent="0.25">
      <c r="A434" t="s">
        <v>1378</v>
      </c>
      <c r="B434" t="s">
        <v>746</v>
      </c>
      <c r="C434" t="s">
        <v>716</v>
      </c>
      <c r="D434" t="s">
        <v>717</v>
      </c>
      <c r="E434" t="s">
        <v>716</v>
      </c>
      <c r="F434" t="s">
        <v>718</v>
      </c>
      <c r="G434" t="s">
        <v>1379</v>
      </c>
      <c r="H434" t="s">
        <v>883</v>
      </c>
      <c r="I434" t="s">
        <v>884</v>
      </c>
      <c r="J434" s="74" t="s">
        <v>1380</v>
      </c>
      <c r="K434" t="s">
        <v>1381</v>
      </c>
      <c r="L434" t="s">
        <v>1381</v>
      </c>
      <c r="M434" s="74" t="s">
        <v>1380</v>
      </c>
      <c r="N434" t="s">
        <v>1381</v>
      </c>
      <c r="O434" t="s">
        <v>1381</v>
      </c>
      <c r="P434" s="74" t="s">
        <v>1033</v>
      </c>
      <c r="Q434" t="s">
        <v>1034</v>
      </c>
      <c r="R434" t="s">
        <v>1035</v>
      </c>
      <c r="S434">
        <v>366</v>
      </c>
      <c r="T434" t="s">
        <v>1382</v>
      </c>
      <c r="U434" s="74" t="s">
        <v>1383</v>
      </c>
      <c r="V434" t="s">
        <v>1260</v>
      </c>
      <c r="W434" t="s">
        <v>1261</v>
      </c>
      <c r="X434">
        <v>6</v>
      </c>
      <c r="Y434">
        <v>6.43</v>
      </c>
      <c r="Z434">
        <v>6.4219999999999997</v>
      </c>
      <c r="AA434">
        <v>3.2109999999999999</v>
      </c>
      <c r="AB434" s="74" t="s">
        <v>1384</v>
      </c>
      <c r="AC434" s="74" t="s">
        <v>1385</v>
      </c>
    </row>
    <row r="435" spans="1:29" x14ac:dyDescent="0.25">
      <c r="A435" t="s">
        <v>1378</v>
      </c>
      <c r="B435" t="s">
        <v>746</v>
      </c>
      <c r="C435" t="s">
        <v>716</v>
      </c>
      <c r="D435" t="s">
        <v>717</v>
      </c>
      <c r="E435" t="s">
        <v>716</v>
      </c>
      <c r="F435" t="s">
        <v>718</v>
      </c>
      <c r="G435" t="s">
        <v>1379</v>
      </c>
      <c r="H435" t="s">
        <v>883</v>
      </c>
      <c r="I435" t="s">
        <v>884</v>
      </c>
      <c r="J435" s="74" t="s">
        <v>1380</v>
      </c>
      <c r="K435" t="s">
        <v>1381</v>
      </c>
      <c r="L435" t="s">
        <v>1381</v>
      </c>
      <c r="M435" s="74" t="s">
        <v>1380</v>
      </c>
      <c r="N435" t="s">
        <v>1381</v>
      </c>
      <c r="O435" t="s">
        <v>1381</v>
      </c>
      <c r="P435" s="74" t="s">
        <v>1033</v>
      </c>
      <c r="Q435" t="s">
        <v>1034</v>
      </c>
      <c r="R435" t="s">
        <v>1035</v>
      </c>
      <c r="S435">
        <v>366</v>
      </c>
      <c r="T435" t="s">
        <v>1382</v>
      </c>
      <c r="U435" s="74" t="s">
        <v>1383</v>
      </c>
      <c r="V435" t="s">
        <v>739</v>
      </c>
      <c r="W435" t="s">
        <v>740</v>
      </c>
      <c r="X435">
        <v>6</v>
      </c>
      <c r="Y435">
        <v>27.32</v>
      </c>
      <c r="Z435">
        <v>19.213999999999999</v>
      </c>
      <c r="AA435">
        <v>9.6069999999999993</v>
      </c>
      <c r="AB435" s="74" t="s">
        <v>1384</v>
      </c>
      <c r="AC435" s="74" t="s">
        <v>1385</v>
      </c>
    </row>
    <row r="436" spans="1:29" x14ac:dyDescent="0.25">
      <c r="A436" t="s">
        <v>1378</v>
      </c>
      <c r="B436" t="s">
        <v>746</v>
      </c>
      <c r="C436" t="s">
        <v>716</v>
      </c>
      <c r="D436" t="s">
        <v>717</v>
      </c>
      <c r="E436" t="s">
        <v>716</v>
      </c>
      <c r="F436" t="s">
        <v>718</v>
      </c>
      <c r="G436" t="s">
        <v>1379</v>
      </c>
      <c r="H436" t="s">
        <v>883</v>
      </c>
      <c r="I436" t="s">
        <v>884</v>
      </c>
      <c r="J436" s="74" t="s">
        <v>1380</v>
      </c>
      <c r="K436" t="s">
        <v>1381</v>
      </c>
      <c r="L436" t="s">
        <v>1381</v>
      </c>
      <c r="M436" s="74" t="s">
        <v>1380</v>
      </c>
      <c r="N436" t="s">
        <v>1381</v>
      </c>
      <c r="O436" t="s">
        <v>1381</v>
      </c>
      <c r="P436" s="74" t="s">
        <v>1033</v>
      </c>
      <c r="Q436" t="s">
        <v>1034</v>
      </c>
      <c r="R436" t="s">
        <v>1035</v>
      </c>
      <c r="S436">
        <v>366</v>
      </c>
      <c r="T436" t="s">
        <v>1382</v>
      </c>
      <c r="U436" s="74" t="s">
        <v>1383</v>
      </c>
      <c r="V436" t="s">
        <v>741</v>
      </c>
      <c r="W436" t="s">
        <v>742</v>
      </c>
      <c r="X436">
        <v>6</v>
      </c>
      <c r="Y436">
        <v>4.76</v>
      </c>
      <c r="Z436">
        <v>4.758</v>
      </c>
      <c r="AA436">
        <v>2.379</v>
      </c>
      <c r="AB436" s="74" t="s">
        <v>1384</v>
      </c>
      <c r="AC436" s="74" t="s">
        <v>1385</v>
      </c>
    </row>
    <row r="437" spans="1:29" x14ac:dyDescent="0.25">
      <c r="A437" t="s">
        <v>1393</v>
      </c>
      <c r="B437" t="s">
        <v>715</v>
      </c>
      <c r="C437" t="s">
        <v>716</v>
      </c>
      <c r="D437" t="s">
        <v>717</v>
      </c>
      <c r="E437" t="s">
        <v>716</v>
      </c>
      <c r="F437" t="s">
        <v>718</v>
      </c>
      <c r="G437" t="s">
        <v>1394</v>
      </c>
      <c r="H437" t="s">
        <v>1395</v>
      </c>
      <c r="I437" t="s">
        <v>1396</v>
      </c>
      <c r="J437" s="74" t="s">
        <v>1397</v>
      </c>
      <c r="K437" t="s">
        <v>1398</v>
      </c>
      <c r="L437" t="s">
        <v>1399</v>
      </c>
      <c r="M437" s="74" t="s">
        <v>1397</v>
      </c>
      <c r="N437" t="s">
        <v>1398</v>
      </c>
      <c r="O437" t="s">
        <v>1399</v>
      </c>
      <c r="P437" s="74" t="s">
        <v>1400</v>
      </c>
      <c r="Q437" t="s">
        <v>1401</v>
      </c>
      <c r="R437" t="s">
        <v>1402</v>
      </c>
      <c r="S437">
        <v>366</v>
      </c>
      <c r="T437" t="s">
        <v>1403</v>
      </c>
      <c r="U437" s="74" t="s">
        <v>1404</v>
      </c>
      <c r="V437" t="s">
        <v>1405</v>
      </c>
      <c r="W437" t="s">
        <v>1406</v>
      </c>
      <c r="X437">
        <v>41</v>
      </c>
      <c r="Y437">
        <v>9.85</v>
      </c>
      <c r="Z437">
        <v>9.5048793840000005</v>
      </c>
      <c r="AA437">
        <v>9.5048793840000005</v>
      </c>
      <c r="AB437" s="74" t="s">
        <v>1407</v>
      </c>
      <c r="AC437" s="74" t="s">
        <v>1408</v>
      </c>
    </row>
    <row r="438" spans="1:29" x14ac:dyDescent="0.25">
      <c r="A438" t="s">
        <v>1393</v>
      </c>
      <c r="B438" t="s">
        <v>715</v>
      </c>
      <c r="C438" t="s">
        <v>716</v>
      </c>
      <c r="D438" t="s">
        <v>717</v>
      </c>
      <c r="E438" t="s">
        <v>716</v>
      </c>
      <c r="F438" t="s">
        <v>718</v>
      </c>
      <c r="G438" t="s">
        <v>1394</v>
      </c>
      <c r="H438" t="s">
        <v>1395</v>
      </c>
      <c r="I438" t="s">
        <v>1396</v>
      </c>
      <c r="J438" s="74" t="s">
        <v>1397</v>
      </c>
      <c r="K438" t="s">
        <v>1398</v>
      </c>
      <c r="L438" t="s">
        <v>1399</v>
      </c>
      <c r="M438" s="74" t="s">
        <v>1397</v>
      </c>
      <c r="N438" t="s">
        <v>1398</v>
      </c>
      <c r="O438" t="s">
        <v>1399</v>
      </c>
      <c r="P438" s="74" t="s">
        <v>1400</v>
      </c>
      <c r="Q438" t="s">
        <v>1401</v>
      </c>
      <c r="R438" t="s">
        <v>1402</v>
      </c>
      <c r="S438">
        <v>366</v>
      </c>
      <c r="T438" t="s">
        <v>1403</v>
      </c>
      <c r="U438" s="74" t="s">
        <v>1404</v>
      </c>
      <c r="V438" t="s">
        <v>1409</v>
      </c>
      <c r="W438" t="s">
        <v>1410</v>
      </c>
      <c r="X438">
        <v>41</v>
      </c>
      <c r="Y438">
        <v>13.75</v>
      </c>
      <c r="Z438">
        <v>13.698208524</v>
      </c>
      <c r="AA438">
        <v>13.698208524</v>
      </c>
      <c r="AB438" s="74" t="s">
        <v>1407</v>
      </c>
      <c r="AC438" s="74" t="s">
        <v>1408</v>
      </c>
    </row>
    <row r="439" spans="1:29" x14ac:dyDescent="0.25">
      <c r="A439" t="s">
        <v>1393</v>
      </c>
      <c r="B439" t="s">
        <v>715</v>
      </c>
      <c r="C439" t="s">
        <v>716</v>
      </c>
      <c r="D439" t="s">
        <v>717</v>
      </c>
      <c r="E439" t="s">
        <v>716</v>
      </c>
      <c r="F439" t="s">
        <v>718</v>
      </c>
      <c r="G439" t="s">
        <v>1394</v>
      </c>
      <c r="H439" t="s">
        <v>1395</v>
      </c>
      <c r="I439" t="s">
        <v>1396</v>
      </c>
      <c r="J439" s="74" t="s">
        <v>1397</v>
      </c>
      <c r="K439" t="s">
        <v>1398</v>
      </c>
      <c r="L439" t="s">
        <v>1399</v>
      </c>
      <c r="M439" s="74" t="s">
        <v>1397</v>
      </c>
      <c r="N439" t="s">
        <v>1398</v>
      </c>
      <c r="O439" t="s">
        <v>1399</v>
      </c>
      <c r="P439" s="74" t="s">
        <v>1400</v>
      </c>
      <c r="Q439" t="s">
        <v>1401</v>
      </c>
      <c r="R439" t="s">
        <v>1402</v>
      </c>
      <c r="S439">
        <v>366</v>
      </c>
      <c r="T439" t="s">
        <v>1403</v>
      </c>
      <c r="U439" s="74" t="s">
        <v>1404</v>
      </c>
      <c r="V439" t="s">
        <v>1411</v>
      </c>
      <c r="W439" t="s">
        <v>1412</v>
      </c>
      <c r="X439">
        <v>41</v>
      </c>
      <c r="Y439">
        <v>18.940000000000001</v>
      </c>
      <c r="Z439">
        <v>18.920000000000002</v>
      </c>
      <c r="AA439">
        <v>9.4600000000000009</v>
      </c>
      <c r="AB439" s="74" t="s">
        <v>1407</v>
      </c>
      <c r="AC439" s="74" t="s">
        <v>1408</v>
      </c>
    </row>
    <row r="440" spans="1:29" x14ac:dyDescent="0.25">
      <c r="A440" t="s">
        <v>1393</v>
      </c>
      <c r="B440" t="s">
        <v>715</v>
      </c>
      <c r="C440" t="s">
        <v>716</v>
      </c>
      <c r="D440" t="s">
        <v>717</v>
      </c>
      <c r="E440" t="s">
        <v>716</v>
      </c>
      <c r="F440" t="s">
        <v>718</v>
      </c>
      <c r="G440" t="s">
        <v>1394</v>
      </c>
      <c r="H440" t="s">
        <v>1395</v>
      </c>
      <c r="I440" t="s">
        <v>1396</v>
      </c>
      <c r="J440" s="74" t="s">
        <v>1397</v>
      </c>
      <c r="K440" t="s">
        <v>1398</v>
      </c>
      <c r="L440" t="s">
        <v>1399</v>
      </c>
      <c r="M440" s="74" t="s">
        <v>1397</v>
      </c>
      <c r="N440" t="s">
        <v>1398</v>
      </c>
      <c r="O440" t="s">
        <v>1399</v>
      </c>
      <c r="P440" s="74" t="s">
        <v>1400</v>
      </c>
      <c r="Q440" t="s">
        <v>1401</v>
      </c>
      <c r="R440" t="s">
        <v>1402</v>
      </c>
      <c r="S440">
        <v>366</v>
      </c>
      <c r="T440" t="s">
        <v>1403</v>
      </c>
      <c r="U440" s="74" t="s">
        <v>1404</v>
      </c>
      <c r="V440" t="s">
        <v>929</v>
      </c>
      <c r="W440" t="s">
        <v>930</v>
      </c>
      <c r="X440">
        <v>41</v>
      </c>
      <c r="Y440">
        <v>104.17</v>
      </c>
      <c r="Z440">
        <v>104.04593800000001</v>
      </c>
      <c r="AA440">
        <v>56.429062999999999</v>
      </c>
      <c r="AB440" s="74" t="s">
        <v>1407</v>
      </c>
      <c r="AC440" s="74" t="s">
        <v>1408</v>
      </c>
    </row>
    <row r="441" spans="1:29" x14ac:dyDescent="0.25">
      <c r="A441" t="s">
        <v>1393</v>
      </c>
      <c r="B441" t="s">
        <v>715</v>
      </c>
      <c r="C441" t="s">
        <v>716</v>
      </c>
      <c r="D441" t="s">
        <v>717</v>
      </c>
      <c r="E441" t="s">
        <v>716</v>
      </c>
      <c r="F441" t="s">
        <v>718</v>
      </c>
      <c r="G441" t="s">
        <v>1394</v>
      </c>
      <c r="H441" t="s">
        <v>1395</v>
      </c>
      <c r="I441" t="s">
        <v>1396</v>
      </c>
      <c r="J441" s="74" t="s">
        <v>1397</v>
      </c>
      <c r="K441" t="s">
        <v>1398</v>
      </c>
      <c r="L441" t="s">
        <v>1399</v>
      </c>
      <c r="M441" s="74" t="s">
        <v>1397</v>
      </c>
      <c r="N441" t="s">
        <v>1398</v>
      </c>
      <c r="O441" t="s">
        <v>1399</v>
      </c>
      <c r="P441" s="74" t="s">
        <v>1400</v>
      </c>
      <c r="Q441" t="s">
        <v>1401</v>
      </c>
      <c r="R441" t="s">
        <v>1402</v>
      </c>
      <c r="S441">
        <v>366</v>
      </c>
      <c r="T441" t="s">
        <v>1403</v>
      </c>
      <c r="U441" s="74" t="s">
        <v>1404</v>
      </c>
      <c r="V441" t="s">
        <v>1413</v>
      </c>
      <c r="W441" t="s">
        <v>1414</v>
      </c>
      <c r="X441">
        <v>41</v>
      </c>
      <c r="Y441">
        <v>72.72</v>
      </c>
      <c r="Z441">
        <v>72.651464868000005</v>
      </c>
      <c r="AA441">
        <v>45.171464868000001</v>
      </c>
      <c r="AB441" s="74" t="s">
        <v>1407</v>
      </c>
      <c r="AC441" s="74" t="s">
        <v>1408</v>
      </c>
    </row>
    <row r="442" spans="1:29" x14ac:dyDescent="0.25">
      <c r="A442" t="s">
        <v>1393</v>
      </c>
      <c r="B442" t="s">
        <v>715</v>
      </c>
      <c r="C442" t="s">
        <v>716</v>
      </c>
      <c r="D442" t="s">
        <v>717</v>
      </c>
      <c r="E442" t="s">
        <v>716</v>
      </c>
      <c r="F442" t="s">
        <v>718</v>
      </c>
      <c r="G442" t="s">
        <v>1394</v>
      </c>
      <c r="H442" t="s">
        <v>1395</v>
      </c>
      <c r="I442" t="s">
        <v>1396</v>
      </c>
      <c r="J442" s="74" t="s">
        <v>1397</v>
      </c>
      <c r="K442" t="s">
        <v>1398</v>
      </c>
      <c r="L442" t="s">
        <v>1399</v>
      </c>
      <c r="M442" s="74" t="s">
        <v>1397</v>
      </c>
      <c r="N442" t="s">
        <v>1398</v>
      </c>
      <c r="O442" t="s">
        <v>1399</v>
      </c>
      <c r="P442" s="74" t="s">
        <v>1400</v>
      </c>
      <c r="Q442" t="s">
        <v>1401</v>
      </c>
      <c r="R442" t="s">
        <v>1402</v>
      </c>
      <c r="S442">
        <v>366</v>
      </c>
      <c r="T442" t="s">
        <v>1403</v>
      </c>
      <c r="U442" s="74" t="s">
        <v>1404</v>
      </c>
      <c r="V442" t="s">
        <v>1415</v>
      </c>
      <c r="W442" t="s">
        <v>1416</v>
      </c>
      <c r="X442">
        <v>41</v>
      </c>
      <c r="Y442">
        <v>59.93</v>
      </c>
      <c r="Z442">
        <v>59.219705040000001</v>
      </c>
      <c r="AA442">
        <v>41.723705039999999</v>
      </c>
      <c r="AB442" s="74" t="s">
        <v>1407</v>
      </c>
      <c r="AC442" s="74" t="s">
        <v>1408</v>
      </c>
    </row>
    <row r="443" spans="1:29" x14ac:dyDescent="0.25">
      <c r="A443" t="s">
        <v>1393</v>
      </c>
      <c r="B443" t="s">
        <v>715</v>
      </c>
      <c r="C443" t="s">
        <v>716</v>
      </c>
      <c r="D443" t="s">
        <v>717</v>
      </c>
      <c r="E443" t="s">
        <v>716</v>
      </c>
      <c r="F443" t="s">
        <v>718</v>
      </c>
      <c r="G443" t="s">
        <v>1394</v>
      </c>
      <c r="H443" t="s">
        <v>1395</v>
      </c>
      <c r="I443" t="s">
        <v>1396</v>
      </c>
      <c r="J443" s="74" t="s">
        <v>1397</v>
      </c>
      <c r="K443" t="s">
        <v>1398</v>
      </c>
      <c r="L443" t="s">
        <v>1399</v>
      </c>
      <c r="M443" s="74" t="s">
        <v>1397</v>
      </c>
      <c r="N443" t="s">
        <v>1398</v>
      </c>
      <c r="O443" t="s">
        <v>1399</v>
      </c>
      <c r="P443" s="74" t="s">
        <v>1400</v>
      </c>
      <c r="Q443" t="s">
        <v>1401</v>
      </c>
      <c r="R443" t="s">
        <v>1402</v>
      </c>
      <c r="S443">
        <v>366</v>
      </c>
      <c r="T443" t="s">
        <v>1403</v>
      </c>
      <c r="U443" s="74" t="s">
        <v>1404</v>
      </c>
      <c r="V443" t="s">
        <v>1417</v>
      </c>
      <c r="W443" t="s">
        <v>1418</v>
      </c>
      <c r="X443">
        <v>41</v>
      </c>
      <c r="Y443">
        <v>14.71</v>
      </c>
      <c r="Z443">
        <v>14.58</v>
      </c>
      <c r="AA443">
        <v>7.29</v>
      </c>
      <c r="AB443" s="74" t="s">
        <v>1407</v>
      </c>
      <c r="AC443" s="74" t="s">
        <v>1408</v>
      </c>
    </row>
    <row r="444" spans="1:29" x14ac:dyDescent="0.25">
      <c r="A444" t="s">
        <v>1393</v>
      </c>
      <c r="B444" t="s">
        <v>715</v>
      </c>
      <c r="C444" t="s">
        <v>716</v>
      </c>
      <c r="D444" t="s">
        <v>717</v>
      </c>
      <c r="E444" t="s">
        <v>716</v>
      </c>
      <c r="F444" t="s">
        <v>718</v>
      </c>
      <c r="G444" t="s">
        <v>1394</v>
      </c>
      <c r="H444" t="s">
        <v>1395</v>
      </c>
      <c r="I444" t="s">
        <v>1396</v>
      </c>
      <c r="J444" s="74" t="s">
        <v>1397</v>
      </c>
      <c r="K444" t="s">
        <v>1398</v>
      </c>
      <c r="L444" t="s">
        <v>1399</v>
      </c>
      <c r="M444" s="74" t="s">
        <v>1397</v>
      </c>
      <c r="N444" t="s">
        <v>1398</v>
      </c>
      <c r="O444" t="s">
        <v>1399</v>
      </c>
      <c r="P444" s="74" t="s">
        <v>1400</v>
      </c>
      <c r="Q444" t="s">
        <v>1401</v>
      </c>
      <c r="R444" t="s">
        <v>1402</v>
      </c>
      <c r="S444">
        <v>366</v>
      </c>
      <c r="T444" t="s">
        <v>1403</v>
      </c>
      <c r="U444" s="74" t="s">
        <v>1404</v>
      </c>
      <c r="V444" t="s">
        <v>1419</v>
      </c>
      <c r="W444" t="s">
        <v>1420</v>
      </c>
      <c r="X444">
        <v>41</v>
      </c>
      <c r="Y444">
        <v>45.67</v>
      </c>
      <c r="Z444">
        <v>45.561599999999999</v>
      </c>
      <c r="AA444">
        <v>24.351600000000001</v>
      </c>
      <c r="AB444" s="74" t="s">
        <v>1407</v>
      </c>
      <c r="AC444" s="74" t="s">
        <v>1408</v>
      </c>
    </row>
    <row r="445" spans="1:29" x14ac:dyDescent="0.25">
      <c r="A445" t="s">
        <v>1393</v>
      </c>
      <c r="B445" t="s">
        <v>715</v>
      </c>
      <c r="C445" t="s">
        <v>716</v>
      </c>
      <c r="D445" t="s">
        <v>717</v>
      </c>
      <c r="E445" t="s">
        <v>716</v>
      </c>
      <c r="F445" t="s">
        <v>718</v>
      </c>
      <c r="G445" t="s">
        <v>1394</v>
      </c>
      <c r="H445" t="s">
        <v>1395</v>
      </c>
      <c r="I445" t="s">
        <v>1396</v>
      </c>
      <c r="J445" s="74" t="s">
        <v>1397</v>
      </c>
      <c r="K445" t="s">
        <v>1398</v>
      </c>
      <c r="L445" t="s">
        <v>1399</v>
      </c>
      <c r="M445" s="74" t="s">
        <v>1397</v>
      </c>
      <c r="N445" t="s">
        <v>1398</v>
      </c>
      <c r="O445" t="s">
        <v>1399</v>
      </c>
      <c r="P445" s="74" t="s">
        <v>1400</v>
      </c>
      <c r="Q445" t="s">
        <v>1401</v>
      </c>
      <c r="R445" t="s">
        <v>1402</v>
      </c>
      <c r="S445">
        <v>366</v>
      </c>
      <c r="T445" t="s">
        <v>1403</v>
      </c>
      <c r="U445" s="74" t="s">
        <v>1404</v>
      </c>
      <c r="V445" t="s">
        <v>1421</v>
      </c>
      <c r="W445" t="s">
        <v>1422</v>
      </c>
      <c r="X445">
        <v>41</v>
      </c>
      <c r="Y445">
        <v>2.35</v>
      </c>
      <c r="Z445">
        <v>2</v>
      </c>
      <c r="AA445">
        <v>1</v>
      </c>
      <c r="AB445" s="74" t="s">
        <v>1407</v>
      </c>
      <c r="AC445" s="74" t="s">
        <v>1408</v>
      </c>
    </row>
    <row r="446" spans="1:29" x14ac:dyDescent="0.25">
      <c r="A446" t="s">
        <v>1393</v>
      </c>
      <c r="B446" t="s">
        <v>715</v>
      </c>
      <c r="C446" t="s">
        <v>716</v>
      </c>
      <c r="D446" t="s">
        <v>717</v>
      </c>
      <c r="E446" t="s">
        <v>716</v>
      </c>
      <c r="F446" t="s">
        <v>718</v>
      </c>
      <c r="G446" t="s">
        <v>1394</v>
      </c>
      <c r="H446" t="s">
        <v>1395</v>
      </c>
      <c r="I446" t="s">
        <v>1396</v>
      </c>
      <c r="J446" s="74" t="s">
        <v>1397</v>
      </c>
      <c r="K446" t="s">
        <v>1398</v>
      </c>
      <c r="L446" t="s">
        <v>1399</v>
      </c>
      <c r="M446" s="74" t="s">
        <v>1397</v>
      </c>
      <c r="N446" t="s">
        <v>1398</v>
      </c>
      <c r="O446" t="s">
        <v>1399</v>
      </c>
      <c r="P446" s="74" t="s">
        <v>1400</v>
      </c>
      <c r="Q446" t="s">
        <v>1401</v>
      </c>
      <c r="R446" t="s">
        <v>1402</v>
      </c>
      <c r="S446">
        <v>366</v>
      </c>
      <c r="T446" t="s">
        <v>1403</v>
      </c>
      <c r="U446" s="74" t="s">
        <v>1404</v>
      </c>
      <c r="V446" t="s">
        <v>1269</v>
      </c>
      <c r="W446" t="s">
        <v>1270</v>
      </c>
      <c r="X446">
        <v>41</v>
      </c>
      <c r="Y446">
        <v>247.03</v>
      </c>
      <c r="Z446">
        <v>246.954515808</v>
      </c>
      <c r="AA446">
        <v>246.954515808</v>
      </c>
      <c r="AB446" s="74" t="s">
        <v>1407</v>
      </c>
      <c r="AC446" s="74" t="s">
        <v>1408</v>
      </c>
    </row>
    <row r="447" spans="1:29" x14ac:dyDescent="0.25">
      <c r="A447" t="s">
        <v>1393</v>
      </c>
      <c r="B447" t="s">
        <v>715</v>
      </c>
      <c r="C447" t="s">
        <v>716</v>
      </c>
      <c r="D447" t="s">
        <v>717</v>
      </c>
      <c r="E447" t="s">
        <v>716</v>
      </c>
      <c r="F447" t="s">
        <v>718</v>
      </c>
      <c r="G447" t="s">
        <v>1394</v>
      </c>
      <c r="H447" t="s">
        <v>1395</v>
      </c>
      <c r="I447" t="s">
        <v>1396</v>
      </c>
      <c r="J447" s="74" t="s">
        <v>1397</v>
      </c>
      <c r="K447" t="s">
        <v>1398</v>
      </c>
      <c r="L447" t="s">
        <v>1399</v>
      </c>
      <c r="M447" s="74" t="s">
        <v>1397</v>
      </c>
      <c r="N447" t="s">
        <v>1398</v>
      </c>
      <c r="O447" t="s">
        <v>1399</v>
      </c>
      <c r="P447" s="74" t="s">
        <v>1400</v>
      </c>
      <c r="Q447" t="s">
        <v>1401</v>
      </c>
      <c r="R447" t="s">
        <v>1402</v>
      </c>
      <c r="S447">
        <v>366</v>
      </c>
      <c r="T447" t="s">
        <v>1403</v>
      </c>
      <c r="U447" s="74" t="s">
        <v>1404</v>
      </c>
      <c r="V447" t="s">
        <v>1160</v>
      </c>
      <c r="W447" t="s">
        <v>1161</v>
      </c>
      <c r="X447">
        <v>41</v>
      </c>
      <c r="Y447">
        <v>34.03</v>
      </c>
      <c r="Z447">
        <v>33.662472999999999</v>
      </c>
      <c r="AA447">
        <v>23.112473000000001</v>
      </c>
      <c r="AB447" s="74" t="s">
        <v>1407</v>
      </c>
      <c r="AC447" s="74" t="s">
        <v>1408</v>
      </c>
    </row>
    <row r="448" spans="1:29" x14ac:dyDescent="0.25">
      <c r="A448" t="s">
        <v>1393</v>
      </c>
      <c r="B448" t="s">
        <v>715</v>
      </c>
      <c r="C448" t="s">
        <v>716</v>
      </c>
      <c r="D448" t="s">
        <v>717</v>
      </c>
      <c r="E448" t="s">
        <v>716</v>
      </c>
      <c r="F448" t="s">
        <v>718</v>
      </c>
      <c r="G448" t="s">
        <v>1394</v>
      </c>
      <c r="H448" t="s">
        <v>1395</v>
      </c>
      <c r="I448" t="s">
        <v>1396</v>
      </c>
      <c r="J448" s="74" t="s">
        <v>1397</v>
      </c>
      <c r="K448" t="s">
        <v>1398</v>
      </c>
      <c r="L448" t="s">
        <v>1399</v>
      </c>
      <c r="M448" s="74" t="s">
        <v>1397</v>
      </c>
      <c r="N448" t="s">
        <v>1398</v>
      </c>
      <c r="O448" t="s">
        <v>1399</v>
      </c>
      <c r="P448" s="74" t="s">
        <v>1400</v>
      </c>
      <c r="Q448" t="s">
        <v>1401</v>
      </c>
      <c r="R448" t="s">
        <v>1402</v>
      </c>
      <c r="S448">
        <v>366</v>
      </c>
      <c r="T448" t="s">
        <v>1403</v>
      </c>
      <c r="U448" s="74" t="s">
        <v>1404</v>
      </c>
      <c r="V448" t="s">
        <v>1423</v>
      </c>
      <c r="W448" t="s">
        <v>1424</v>
      </c>
      <c r="X448">
        <v>41</v>
      </c>
      <c r="Y448">
        <v>251.68</v>
      </c>
      <c r="Z448">
        <v>251.421229162</v>
      </c>
      <c r="AA448">
        <v>245.94122916200001</v>
      </c>
      <c r="AB448" s="74" t="s">
        <v>1407</v>
      </c>
      <c r="AC448" s="74" t="s">
        <v>1408</v>
      </c>
    </row>
    <row r="449" spans="1:29" x14ac:dyDescent="0.25">
      <c r="A449" t="s">
        <v>1393</v>
      </c>
      <c r="B449" t="s">
        <v>715</v>
      </c>
      <c r="C449" t="s">
        <v>716</v>
      </c>
      <c r="D449" t="s">
        <v>717</v>
      </c>
      <c r="E449" t="s">
        <v>716</v>
      </c>
      <c r="F449" t="s">
        <v>718</v>
      </c>
      <c r="G449" t="s">
        <v>1394</v>
      </c>
      <c r="H449" t="s">
        <v>1395</v>
      </c>
      <c r="I449" t="s">
        <v>1396</v>
      </c>
      <c r="J449" s="74" t="s">
        <v>1397</v>
      </c>
      <c r="K449" t="s">
        <v>1398</v>
      </c>
      <c r="L449" t="s">
        <v>1399</v>
      </c>
      <c r="M449" s="74" t="s">
        <v>1397</v>
      </c>
      <c r="N449" t="s">
        <v>1398</v>
      </c>
      <c r="O449" t="s">
        <v>1399</v>
      </c>
      <c r="P449" s="74" t="s">
        <v>1400</v>
      </c>
      <c r="Q449" t="s">
        <v>1401</v>
      </c>
      <c r="R449" t="s">
        <v>1402</v>
      </c>
      <c r="S449">
        <v>366</v>
      </c>
      <c r="T449" t="s">
        <v>1403</v>
      </c>
      <c r="U449" s="74" t="s">
        <v>1404</v>
      </c>
      <c r="V449" t="s">
        <v>1425</v>
      </c>
      <c r="W449" t="s">
        <v>1426</v>
      </c>
      <c r="X449">
        <v>41</v>
      </c>
      <c r="Y449">
        <v>48.55</v>
      </c>
      <c r="Z449">
        <v>47.125537600000001</v>
      </c>
      <c r="AA449">
        <v>25.0330376</v>
      </c>
      <c r="AB449" s="74" t="s">
        <v>1407</v>
      </c>
      <c r="AC449" s="74" t="s">
        <v>1408</v>
      </c>
    </row>
    <row r="450" spans="1:29" x14ac:dyDescent="0.25">
      <c r="A450" t="s">
        <v>1393</v>
      </c>
      <c r="B450" t="s">
        <v>715</v>
      </c>
      <c r="C450" t="s">
        <v>716</v>
      </c>
      <c r="D450" t="s">
        <v>717</v>
      </c>
      <c r="E450" t="s">
        <v>716</v>
      </c>
      <c r="F450" t="s">
        <v>718</v>
      </c>
      <c r="G450" t="s">
        <v>1394</v>
      </c>
      <c r="H450" t="s">
        <v>1395</v>
      </c>
      <c r="I450" t="s">
        <v>1396</v>
      </c>
      <c r="J450" s="74" t="s">
        <v>1397</v>
      </c>
      <c r="K450" t="s">
        <v>1398</v>
      </c>
      <c r="L450" t="s">
        <v>1399</v>
      </c>
      <c r="M450" s="74" t="s">
        <v>1397</v>
      </c>
      <c r="N450" t="s">
        <v>1398</v>
      </c>
      <c r="O450" t="s">
        <v>1399</v>
      </c>
      <c r="P450" s="74" t="s">
        <v>1400</v>
      </c>
      <c r="Q450" t="s">
        <v>1401</v>
      </c>
      <c r="R450" t="s">
        <v>1402</v>
      </c>
      <c r="S450">
        <v>366</v>
      </c>
      <c r="T450" t="s">
        <v>1403</v>
      </c>
      <c r="U450" s="74" t="s">
        <v>1404</v>
      </c>
      <c r="V450" t="s">
        <v>756</v>
      </c>
      <c r="W450" t="s">
        <v>757</v>
      </c>
      <c r="X450">
        <v>41</v>
      </c>
      <c r="Y450">
        <v>26.41</v>
      </c>
      <c r="Z450">
        <v>26.346969999999999</v>
      </c>
      <c r="AA450">
        <v>23.206969999999998</v>
      </c>
      <c r="AB450" s="74" t="s">
        <v>1407</v>
      </c>
      <c r="AC450" s="74" t="s">
        <v>1408</v>
      </c>
    </row>
    <row r="451" spans="1:29" x14ac:dyDescent="0.25">
      <c r="A451" t="s">
        <v>1393</v>
      </c>
      <c r="B451" t="s">
        <v>715</v>
      </c>
      <c r="C451" t="s">
        <v>716</v>
      </c>
      <c r="D451" t="s">
        <v>717</v>
      </c>
      <c r="E451" t="s">
        <v>716</v>
      </c>
      <c r="F451" t="s">
        <v>718</v>
      </c>
      <c r="G451" t="s">
        <v>1394</v>
      </c>
      <c r="H451" t="s">
        <v>1395</v>
      </c>
      <c r="I451" t="s">
        <v>1396</v>
      </c>
      <c r="J451" s="74" t="s">
        <v>1397</v>
      </c>
      <c r="K451" t="s">
        <v>1398</v>
      </c>
      <c r="L451" t="s">
        <v>1399</v>
      </c>
      <c r="M451" s="74" t="s">
        <v>1397</v>
      </c>
      <c r="N451" t="s">
        <v>1398</v>
      </c>
      <c r="O451" t="s">
        <v>1399</v>
      </c>
      <c r="P451" s="74" t="s">
        <v>1400</v>
      </c>
      <c r="Q451" t="s">
        <v>1401</v>
      </c>
      <c r="R451" t="s">
        <v>1402</v>
      </c>
      <c r="S451">
        <v>366</v>
      </c>
      <c r="T451" t="s">
        <v>1403</v>
      </c>
      <c r="U451" s="74" t="s">
        <v>1404</v>
      </c>
      <c r="V451" t="s">
        <v>1427</v>
      </c>
      <c r="W451" t="s">
        <v>1428</v>
      </c>
      <c r="X451">
        <v>41</v>
      </c>
      <c r="Y451">
        <v>5.41</v>
      </c>
      <c r="Z451">
        <v>3.84</v>
      </c>
      <c r="AA451">
        <v>1.92</v>
      </c>
      <c r="AB451" s="74" t="s">
        <v>1407</v>
      </c>
      <c r="AC451" s="74" t="s">
        <v>1408</v>
      </c>
    </row>
    <row r="452" spans="1:29" x14ac:dyDescent="0.25">
      <c r="A452" t="s">
        <v>1393</v>
      </c>
      <c r="B452" t="s">
        <v>715</v>
      </c>
      <c r="C452" t="s">
        <v>716</v>
      </c>
      <c r="D452" t="s">
        <v>717</v>
      </c>
      <c r="E452" t="s">
        <v>716</v>
      </c>
      <c r="F452" t="s">
        <v>718</v>
      </c>
      <c r="G452" t="s">
        <v>1394</v>
      </c>
      <c r="H452" t="s">
        <v>1395</v>
      </c>
      <c r="I452" t="s">
        <v>1396</v>
      </c>
      <c r="J452" s="74" t="s">
        <v>1397</v>
      </c>
      <c r="K452" t="s">
        <v>1398</v>
      </c>
      <c r="L452" t="s">
        <v>1399</v>
      </c>
      <c r="M452" s="74" t="s">
        <v>1397</v>
      </c>
      <c r="N452" t="s">
        <v>1398</v>
      </c>
      <c r="O452" t="s">
        <v>1399</v>
      </c>
      <c r="P452" s="74" t="s">
        <v>1400</v>
      </c>
      <c r="Q452" t="s">
        <v>1401</v>
      </c>
      <c r="R452" t="s">
        <v>1402</v>
      </c>
      <c r="S452">
        <v>366</v>
      </c>
      <c r="T452" t="s">
        <v>1403</v>
      </c>
      <c r="U452" s="74" t="s">
        <v>1404</v>
      </c>
      <c r="V452" t="s">
        <v>1297</v>
      </c>
      <c r="W452" t="s">
        <v>1298</v>
      </c>
      <c r="X452">
        <v>41</v>
      </c>
      <c r="Y452">
        <v>39.57</v>
      </c>
      <c r="Z452">
        <v>38.770882</v>
      </c>
      <c r="AA452">
        <v>23.638382</v>
      </c>
      <c r="AB452" s="74" t="s">
        <v>1407</v>
      </c>
      <c r="AC452" s="74" t="s">
        <v>1408</v>
      </c>
    </row>
    <row r="453" spans="1:29" x14ac:dyDescent="0.25">
      <c r="A453" t="s">
        <v>1393</v>
      </c>
      <c r="B453" t="s">
        <v>715</v>
      </c>
      <c r="C453" t="s">
        <v>716</v>
      </c>
      <c r="D453" t="s">
        <v>717</v>
      </c>
      <c r="E453" t="s">
        <v>716</v>
      </c>
      <c r="F453" t="s">
        <v>718</v>
      </c>
      <c r="G453" t="s">
        <v>1394</v>
      </c>
      <c r="H453" t="s">
        <v>1395</v>
      </c>
      <c r="I453" t="s">
        <v>1396</v>
      </c>
      <c r="J453" s="74" t="s">
        <v>1397</v>
      </c>
      <c r="K453" t="s">
        <v>1398</v>
      </c>
      <c r="L453" t="s">
        <v>1399</v>
      </c>
      <c r="M453" s="74" t="s">
        <v>1397</v>
      </c>
      <c r="N453" t="s">
        <v>1398</v>
      </c>
      <c r="O453" t="s">
        <v>1399</v>
      </c>
      <c r="P453" s="74" t="s">
        <v>1400</v>
      </c>
      <c r="Q453" t="s">
        <v>1401</v>
      </c>
      <c r="R453" t="s">
        <v>1402</v>
      </c>
      <c r="S453">
        <v>366</v>
      </c>
      <c r="T453" t="s">
        <v>1403</v>
      </c>
      <c r="U453" s="74" t="s">
        <v>1404</v>
      </c>
      <c r="V453" t="s">
        <v>857</v>
      </c>
      <c r="W453" t="s">
        <v>858</v>
      </c>
      <c r="X453">
        <v>41</v>
      </c>
      <c r="Y453">
        <v>25.81</v>
      </c>
      <c r="Z453">
        <v>25.670587999999999</v>
      </c>
      <c r="AA453">
        <v>15.670588</v>
      </c>
      <c r="AB453" s="74" t="s">
        <v>1407</v>
      </c>
      <c r="AC453" s="74" t="s">
        <v>1408</v>
      </c>
    </row>
    <row r="454" spans="1:29" x14ac:dyDescent="0.25">
      <c r="A454" t="s">
        <v>1393</v>
      </c>
      <c r="B454" t="s">
        <v>715</v>
      </c>
      <c r="C454" t="s">
        <v>716</v>
      </c>
      <c r="D454" t="s">
        <v>717</v>
      </c>
      <c r="E454" t="s">
        <v>716</v>
      </c>
      <c r="F454" t="s">
        <v>718</v>
      </c>
      <c r="G454" t="s">
        <v>1394</v>
      </c>
      <c r="H454" t="s">
        <v>1395</v>
      </c>
      <c r="I454" t="s">
        <v>1396</v>
      </c>
      <c r="J454" s="74" t="s">
        <v>1397</v>
      </c>
      <c r="K454" t="s">
        <v>1398</v>
      </c>
      <c r="L454" t="s">
        <v>1399</v>
      </c>
      <c r="M454" s="74" t="s">
        <v>1397</v>
      </c>
      <c r="N454" t="s">
        <v>1398</v>
      </c>
      <c r="O454" t="s">
        <v>1399</v>
      </c>
      <c r="P454" s="74" t="s">
        <v>1400</v>
      </c>
      <c r="Q454" t="s">
        <v>1401</v>
      </c>
      <c r="R454" t="s">
        <v>1402</v>
      </c>
      <c r="S454">
        <v>366</v>
      </c>
      <c r="T454" t="s">
        <v>1403</v>
      </c>
      <c r="U454" s="74" t="s">
        <v>1404</v>
      </c>
      <c r="V454" t="s">
        <v>1429</v>
      </c>
      <c r="W454" t="s">
        <v>1430</v>
      </c>
      <c r="X454">
        <v>41</v>
      </c>
      <c r="Y454">
        <v>36.97</v>
      </c>
      <c r="Z454">
        <v>36.941972300000003</v>
      </c>
      <c r="AA454">
        <v>30.2419723</v>
      </c>
      <c r="AB454" s="74" t="s">
        <v>1407</v>
      </c>
      <c r="AC454" s="74" t="s">
        <v>1408</v>
      </c>
    </row>
    <row r="455" spans="1:29" x14ac:dyDescent="0.25">
      <c r="A455" t="s">
        <v>1393</v>
      </c>
      <c r="B455" t="s">
        <v>715</v>
      </c>
      <c r="C455" t="s">
        <v>716</v>
      </c>
      <c r="D455" t="s">
        <v>717</v>
      </c>
      <c r="E455" t="s">
        <v>716</v>
      </c>
      <c r="F455" t="s">
        <v>718</v>
      </c>
      <c r="G455" t="s">
        <v>1394</v>
      </c>
      <c r="H455" t="s">
        <v>1395</v>
      </c>
      <c r="I455" t="s">
        <v>1396</v>
      </c>
      <c r="J455" s="74" t="s">
        <v>1397</v>
      </c>
      <c r="K455" t="s">
        <v>1398</v>
      </c>
      <c r="L455" t="s">
        <v>1399</v>
      </c>
      <c r="M455" s="74" t="s">
        <v>1397</v>
      </c>
      <c r="N455" t="s">
        <v>1398</v>
      </c>
      <c r="O455" t="s">
        <v>1399</v>
      </c>
      <c r="P455" s="74" t="s">
        <v>1400</v>
      </c>
      <c r="Q455" t="s">
        <v>1401</v>
      </c>
      <c r="R455" t="s">
        <v>1402</v>
      </c>
      <c r="S455">
        <v>366</v>
      </c>
      <c r="T455" t="s">
        <v>1403</v>
      </c>
      <c r="U455" s="74" t="s">
        <v>1404</v>
      </c>
      <c r="V455" t="s">
        <v>806</v>
      </c>
      <c r="W455" t="s">
        <v>807</v>
      </c>
      <c r="X455">
        <v>41</v>
      </c>
      <c r="Y455">
        <v>23.35</v>
      </c>
      <c r="Z455">
        <v>23.324317799999999</v>
      </c>
      <c r="AA455">
        <v>14.924317800000001</v>
      </c>
      <c r="AB455" s="74" t="s">
        <v>1407</v>
      </c>
      <c r="AC455" s="74" t="s">
        <v>1408</v>
      </c>
    </row>
    <row r="456" spans="1:29" x14ac:dyDescent="0.25">
      <c r="A456" t="s">
        <v>1393</v>
      </c>
      <c r="B456" t="s">
        <v>715</v>
      </c>
      <c r="C456" t="s">
        <v>716</v>
      </c>
      <c r="D456" t="s">
        <v>717</v>
      </c>
      <c r="E456" t="s">
        <v>716</v>
      </c>
      <c r="F456" t="s">
        <v>718</v>
      </c>
      <c r="G456" t="s">
        <v>1394</v>
      </c>
      <c r="H456" t="s">
        <v>1395</v>
      </c>
      <c r="I456" t="s">
        <v>1396</v>
      </c>
      <c r="J456" s="74" t="s">
        <v>1397</v>
      </c>
      <c r="K456" t="s">
        <v>1398</v>
      </c>
      <c r="L456" t="s">
        <v>1399</v>
      </c>
      <c r="M456" s="74" t="s">
        <v>1397</v>
      </c>
      <c r="N456" t="s">
        <v>1398</v>
      </c>
      <c r="O456" t="s">
        <v>1399</v>
      </c>
      <c r="P456" s="74" t="s">
        <v>1400</v>
      </c>
      <c r="Q456" t="s">
        <v>1401</v>
      </c>
      <c r="R456" t="s">
        <v>1402</v>
      </c>
      <c r="S456">
        <v>366</v>
      </c>
      <c r="T456" t="s">
        <v>1403</v>
      </c>
      <c r="U456" s="74" t="s">
        <v>1404</v>
      </c>
      <c r="V456" t="s">
        <v>1346</v>
      </c>
      <c r="W456" t="s">
        <v>1431</v>
      </c>
      <c r="X456">
        <v>41</v>
      </c>
      <c r="Y456">
        <v>1.84</v>
      </c>
      <c r="Z456">
        <v>1.5675672</v>
      </c>
      <c r="AA456">
        <v>0.96756719999999996</v>
      </c>
      <c r="AB456" s="74" t="s">
        <v>1407</v>
      </c>
      <c r="AC456" s="74" t="s">
        <v>1408</v>
      </c>
    </row>
    <row r="457" spans="1:29" x14ac:dyDescent="0.25">
      <c r="A457" t="s">
        <v>1393</v>
      </c>
      <c r="B457" t="s">
        <v>715</v>
      </c>
      <c r="C457" t="s">
        <v>716</v>
      </c>
      <c r="D457" t="s">
        <v>717</v>
      </c>
      <c r="E457" t="s">
        <v>716</v>
      </c>
      <c r="F457" t="s">
        <v>718</v>
      </c>
      <c r="G457" t="s">
        <v>1394</v>
      </c>
      <c r="H457" t="s">
        <v>1395</v>
      </c>
      <c r="I457" t="s">
        <v>1396</v>
      </c>
      <c r="J457" s="74" t="s">
        <v>1397</v>
      </c>
      <c r="K457" t="s">
        <v>1398</v>
      </c>
      <c r="L457" t="s">
        <v>1399</v>
      </c>
      <c r="M457" s="74" t="s">
        <v>1397</v>
      </c>
      <c r="N457" t="s">
        <v>1398</v>
      </c>
      <c r="O457" t="s">
        <v>1399</v>
      </c>
      <c r="P457" s="74" t="s">
        <v>1400</v>
      </c>
      <c r="Q457" t="s">
        <v>1401</v>
      </c>
      <c r="R457" t="s">
        <v>1402</v>
      </c>
      <c r="S457">
        <v>366</v>
      </c>
      <c r="T457" t="s">
        <v>1403</v>
      </c>
      <c r="U457" s="74" t="s">
        <v>1404</v>
      </c>
      <c r="V457" t="s">
        <v>1432</v>
      </c>
      <c r="W457" t="s">
        <v>1433</v>
      </c>
      <c r="X457">
        <v>41</v>
      </c>
      <c r="Y457">
        <v>12.3</v>
      </c>
      <c r="Z457">
        <v>12.2324</v>
      </c>
      <c r="AA457">
        <v>8.4724000000000004</v>
      </c>
      <c r="AB457" s="74" t="s">
        <v>1407</v>
      </c>
      <c r="AC457" s="74" t="s">
        <v>1408</v>
      </c>
    </row>
    <row r="458" spans="1:29" x14ac:dyDescent="0.25">
      <c r="A458" t="s">
        <v>1393</v>
      </c>
      <c r="B458" t="s">
        <v>715</v>
      </c>
      <c r="C458" t="s">
        <v>716</v>
      </c>
      <c r="D458" t="s">
        <v>717</v>
      </c>
      <c r="E458" t="s">
        <v>716</v>
      </c>
      <c r="F458" t="s">
        <v>718</v>
      </c>
      <c r="G458" t="s">
        <v>1394</v>
      </c>
      <c r="H458" t="s">
        <v>1395</v>
      </c>
      <c r="I458" t="s">
        <v>1396</v>
      </c>
      <c r="J458" s="74" t="s">
        <v>1397</v>
      </c>
      <c r="K458" t="s">
        <v>1398</v>
      </c>
      <c r="L458" t="s">
        <v>1399</v>
      </c>
      <c r="M458" s="74" t="s">
        <v>1397</v>
      </c>
      <c r="N458" t="s">
        <v>1398</v>
      </c>
      <c r="O458" t="s">
        <v>1399</v>
      </c>
      <c r="P458" s="74" t="s">
        <v>1400</v>
      </c>
      <c r="Q458" t="s">
        <v>1401</v>
      </c>
      <c r="R458" t="s">
        <v>1402</v>
      </c>
      <c r="S458">
        <v>366</v>
      </c>
      <c r="T458" t="s">
        <v>1403</v>
      </c>
      <c r="U458" s="74" t="s">
        <v>1404</v>
      </c>
      <c r="V458" t="s">
        <v>1434</v>
      </c>
      <c r="W458" t="s">
        <v>1435</v>
      </c>
      <c r="X458">
        <v>41</v>
      </c>
      <c r="Y458">
        <v>13.33</v>
      </c>
      <c r="Z458">
        <v>13.1816</v>
      </c>
      <c r="AA458">
        <v>8.1616</v>
      </c>
      <c r="AB458" s="74" t="s">
        <v>1407</v>
      </c>
      <c r="AC458" s="74" t="s">
        <v>1408</v>
      </c>
    </row>
    <row r="459" spans="1:29" x14ac:dyDescent="0.25">
      <c r="A459" t="s">
        <v>1393</v>
      </c>
      <c r="B459" t="s">
        <v>715</v>
      </c>
      <c r="C459" t="s">
        <v>716</v>
      </c>
      <c r="D459" t="s">
        <v>717</v>
      </c>
      <c r="E459" t="s">
        <v>716</v>
      </c>
      <c r="F459" t="s">
        <v>718</v>
      </c>
      <c r="G459" t="s">
        <v>1394</v>
      </c>
      <c r="H459" t="s">
        <v>1395</v>
      </c>
      <c r="I459" t="s">
        <v>1396</v>
      </c>
      <c r="J459" s="74" t="s">
        <v>1397</v>
      </c>
      <c r="K459" t="s">
        <v>1398</v>
      </c>
      <c r="L459" t="s">
        <v>1399</v>
      </c>
      <c r="M459" s="74" t="s">
        <v>1397</v>
      </c>
      <c r="N459" t="s">
        <v>1398</v>
      </c>
      <c r="O459" t="s">
        <v>1399</v>
      </c>
      <c r="P459" s="74" t="s">
        <v>1400</v>
      </c>
      <c r="Q459" t="s">
        <v>1401</v>
      </c>
      <c r="R459" t="s">
        <v>1402</v>
      </c>
      <c r="S459">
        <v>366</v>
      </c>
      <c r="T459" t="s">
        <v>1403</v>
      </c>
      <c r="U459" s="74" t="s">
        <v>1404</v>
      </c>
      <c r="V459" t="s">
        <v>1013</v>
      </c>
      <c r="W459" t="s">
        <v>1014</v>
      </c>
      <c r="X459">
        <v>41</v>
      </c>
      <c r="Y459">
        <v>13.14</v>
      </c>
      <c r="Z459">
        <v>4.76</v>
      </c>
      <c r="AA459">
        <v>2.38</v>
      </c>
      <c r="AB459" s="74" t="s">
        <v>1407</v>
      </c>
      <c r="AC459" s="74" t="s">
        <v>1408</v>
      </c>
    </row>
    <row r="460" spans="1:29" x14ac:dyDescent="0.25">
      <c r="A460" t="s">
        <v>1393</v>
      </c>
      <c r="B460" t="s">
        <v>715</v>
      </c>
      <c r="C460" t="s">
        <v>716</v>
      </c>
      <c r="D460" t="s">
        <v>717</v>
      </c>
      <c r="E460" t="s">
        <v>716</v>
      </c>
      <c r="F460" t="s">
        <v>718</v>
      </c>
      <c r="G460" t="s">
        <v>1394</v>
      </c>
      <c r="H460" t="s">
        <v>1395</v>
      </c>
      <c r="I460" t="s">
        <v>1396</v>
      </c>
      <c r="J460" s="74" t="s">
        <v>1397</v>
      </c>
      <c r="K460" t="s">
        <v>1398</v>
      </c>
      <c r="L460" t="s">
        <v>1399</v>
      </c>
      <c r="M460" s="74" t="s">
        <v>1397</v>
      </c>
      <c r="N460" t="s">
        <v>1398</v>
      </c>
      <c r="O460" t="s">
        <v>1399</v>
      </c>
      <c r="P460" s="74" t="s">
        <v>1400</v>
      </c>
      <c r="Q460" t="s">
        <v>1401</v>
      </c>
      <c r="R460" t="s">
        <v>1402</v>
      </c>
      <c r="S460">
        <v>366</v>
      </c>
      <c r="T460" t="s">
        <v>1403</v>
      </c>
      <c r="U460" s="74" t="s">
        <v>1404</v>
      </c>
      <c r="V460" t="s">
        <v>1044</v>
      </c>
      <c r="W460" t="s">
        <v>1045</v>
      </c>
      <c r="X460">
        <v>41</v>
      </c>
      <c r="Y460">
        <v>108.8</v>
      </c>
      <c r="Z460">
        <v>108.64169941999999</v>
      </c>
      <c r="AA460">
        <v>87.031699419999995</v>
      </c>
      <c r="AB460" s="74" t="s">
        <v>1407</v>
      </c>
      <c r="AC460" s="74" t="s">
        <v>1408</v>
      </c>
    </row>
    <row r="461" spans="1:29" x14ac:dyDescent="0.25">
      <c r="A461" t="s">
        <v>1393</v>
      </c>
      <c r="B461" t="s">
        <v>715</v>
      </c>
      <c r="C461" t="s">
        <v>716</v>
      </c>
      <c r="D461" t="s">
        <v>717</v>
      </c>
      <c r="E461" t="s">
        <v>716</v>
      </c>
      <c r="F461" t="s">
        <v>718</v>
      </c>
      <c r="G461" t="s">
        <v>1394</v>
      </c>
      <c r="H461" t="s">
        <v>1395</v>
      </c>
      <c r="I461" t="s">
        <v>1396</v>
      </c>
      <c r="J461" s="74" t="s">
        <v>1397</v>
      </c>
      <c r="K461" t="s">
        <v>1398</v>
      </c>
      <c r="L461" t="s">
        <v>1399</v>
      </c>
      <c r="M461" s="74" t="s">
        <v>1397</v>
      </c>
      <c r="N461" t="s">
        <v>1398</v>
      </c>
      <c r="O461" t="s">
        <v>1399</v>
      </c>
      <c r="P461" s="74" t="s">
        <v>1400</v>
      </c>
      <c r="Q461" t="s">
        <v>1401</v>
      </c>
      <c r="R461" t="s">
        <v>1402</v>
      </c>
      <c r="S461">
        <v>366</v>
      </c>
      <c r="T461" t="s">
        <v>1403</v>
      </c>
      <c r="U461" s="74" t="s">
        <v>1404</v>
      </c>
      <c r="V461" t="s">
        <v>741</v>
      </c>
      <c r="W461" t="s">
        <v>742</v>
      </c>
      <c r="X461">
        <v>41</v>
      </c>
      <c r="Y461">
        <v>88.77</v>
      </c>
      <c r="Z461">
        <v>88.560620147999998</v>
      </c>
      <c r="AA461">
        <v>88.560620147999998</v>
      </c>
      <c r="AB461" s="74" t="s">
        <v>1407</v>
      </c>
      <c r="AC461" s="74" t="s">
        <v>1408</v>
      </c>
    </row>
    <row r="462" spans="1:29" x14ac:dyDescent="0.25">
      <c r="A462" t="s">
        <v>1393</v>
      </c>
      <c r="B462" t="s">
        <v>715</v>
      </c>
      <c r="C462" t="s">
        <v>716</v>
      </c>
      <c r="D462" t="s">
        <v>717</v>
      </c>
      <c r="E462" t="s">
        <v>716</v>
      </c>
      <c r="F462" t="s">
        <v>718</v>
      </c>
      <c r="G462" t="s">
        <v>1394</v>
      </c>
      <c r="H462" t="s">
        <v>1395</v>
      </c>
      <c r="I462" t="s">
        <v>1396</v>
      </c>
      <c r="J462" s="74" t="s">
        <v>1397</v>
      </c>
      <c r="K462" t="s">
        <v>1398</v>
      </c>
      <c r="L462" t="s">
        <v>1399</v>
      </c>
      <c r="M462" s="74" t="s">
        <v>1397</v>
      </c>
      <c r="N462" t="s">
        <v>1398</v>
      </c>
      <c r="O462" t="s">
        <v>1399</v>
      </c>
      <c r="P462" s="74" t="s">
        <v>1400</v>
      </c>
      <c r="Q462" t="s">
        <v>1401</v>
      </c>
      <c r="R462" t="s">
        <v>1402</v>
      </c>
      <c r="S462">
        <v>366</v>
      </c>
      <c r="T462" t="s">
        <v>1403</v>
      </c>
      <c r="U462" s="74" t="s">
        <v>1404</v>
      </c>
      <c r="V462" t="s">
        <v>846</v>
      </c>
      <c r="W462" t="s">
        <v>847</v>
      </c>
      <c r="X462">
        <v>41</v>
      </c>
      <c r="Y462">
        <v>18.670000000000002</v>
      </c>
      <c r="Z462">
        <v>18.66</v>
      </c>
      <c r="AA462">
        <v>9.33</v>
      </c>
      <c r="AB462" s="74" t="s">
        <v>1407</v>
      </c>
      <c r="AC462" s="74" t="s">
        <v>1408</v>
      </c>
    </row>
    <row r="463" spans="1:29" x14ac:dyDescent="0.25">
      <c r="A463" t="s">
        <v>1393</v>
      </c>
      <c r="B463" t="s">
        <v>715</v>
      </c>
      <c r="C463" t="s">
        <v>716</v>
      </c>
      <c r="D463" t="s">
        <v>717</v>
      </c>
      <c r="E463" t="s">
        <v>716</v>
      </c>
      <c r="F463" t="s">
        <v>718</v>
      </c>
      <c r="G463" t="s">
        <v>1394</v>
      </c>
      <c r="H463" t="s">
        <v>1395</v>
      </c>
      <c r="I463" t="s">
        <v>1396</v>
      </c>
      <c r="J463" s="74" t="s">
        <v>1397</v>
      </c>
      <c r="K463" t="s">
        <v>1398</v>
      </c>
      <c r="L463" t="s">
        <v>1399</v>
      </c>
      <c r="M463" s="74" t="s">
        <v>1397</v>
      </c>
      <c r="N463" t="s">
        <v>1398</v>
      </c>
      <c r="O463" t="s">
        <v>1399</v>
      </c>
      <c r="P463" s="74" t="s">
        <v>1400</v>
      </c>
      <c r="Q463" t="s">
        <v>1401</v>
      </c>
      <c r="R463" t="s">
        <v>1402</v>
      </c>
      <c r="S463">
        <v>366</v>
      </c>
      <c r="T463" t="s">
        <v>1403</v>
      </c>
      <c r="U463" s="74" t="s">
        <v>1404</v>
      </c>
      <c r="V463" t="s">
        <v>842</v>
      </c>
      <c r="W463" t="s">
        <v>843</v>
      </c>
      <c r="X463">
        <v>41</v>
      </c>
      <c r="Y463">
        <v>164.48</v>
      </c>
      <c r="Z463">
        <v>164.363497</v>
      </c>
      <c r="AA463">
        <v>119.313497</v>
      </c>
      <c r="AB463" s="74" t="s">
        <v>1407</v>
      </c>
      <c r="AC463" s="74" t="s">
        <v>1408</v>
      </c>
    </row>
    <row r="464" spans="1:29" x14ac:dyDescent="0.25">
      <c r="A464" t="s">
        <v>1393</v>
      </c>
      <c r="B464" t="s">
        <v>715</v>
      </c>
      <c r="C464" t="s">
        <v>716</v>
      </c>
      <c r="D464" t="s">
        <v>717</v>
      </c>
      <c r="E464" t="s">
        <v>716</v>
      </c>
      <c r="F464" t="s">
        <v>718</v>
      </c>
      <c r="G464" t="s">
        <v>1394</v>
      </c>
      <c r="H464" t="s">
        <v>1395</v>
      </c>
      <c r="I464" t="s">
        <v>1396</v>
      </c>
      <c r="J464" s="74" t="s">
        <v>1397</v>
      </c>
      <c r="K464" t="s">
        <v>1398</v>
      </c>
      <c r="L464" t="s">
        <v>1399</v>
      </c>
      <c r="M464" s="74" t="s">
        <v>1397</v>
      </c>
      <c r="N464" t="s">
        <v>1398</v>
      </c>
      <c r="O464" t="s">
        <v>1399</v>
      </c>
      <c r="P464" s="74" t="s">
        <v>1400</v>
      </c>
      <c r="Q464" t="s">
        <v>1401</v>
      </c>
      <c r="R464" t="s">
        <v>1402</v>
      </c>
      <c r="S464">
        <v>366</v>
      </c>
      <c r="T464" t="s">
        <v>1403</v>
      </c>
      <c r="U464" s="74" t="s">
        <v>1404</v>
      </c>
      <c r="V464" t="s">
        <v>739</v>
      </c>
      <c r="W464" t="s">
        <v>740</v>
      </c>
      <c r="X464">
        <v>41</v>
      </c>
      <c r="Y464">
        <v>103.85</v>
      </c>
      <c r="Z464">
        <v>103.559801136</v>
      </c>
      <c r="AA464">
        <v>69.899801135999994</v>
      </c>
      <c r="AB464" s="74" t="s">
        <v>1407</v>
      </c>
      <c r="AC464" s="74" t="s">
        <v>1408</v>
      </c>
    </row>
    <row r="465" spans="1:29" x14ac:dyDescent="0.25">
      <c r="A465" t="s">
        <v>1436</v>
      </c>
      <c r="B465" t="s">
        <v>715</v>
      </c>
      <c r="C465" t="s">
        <v>716</v>
      </c>
      <c r="D465" t="s">
        <v>717</v>
      </c>
      <c r="E465" t="s">
        <v>716</v>
      </c>
      <c r="F465" t="s">
        <v>718</v>
      </c>
      <c r="G465" t="s">
        <v>1437</v>
      </c>
      <c r="H465" t="s">
        <v>812</v>
      </c>
      <c r="I465" t="s">
        <v>813</v>
      </c>
      <c r="J465" s="74" t="s">
        <v>1438</v>
      </c>
      <c r="K465" t="s">
        <v>1439</v>
      </c>
      <c r="L465" t="s">
        <v>1440</v>
      </c>
      <c r="M465" s="74" t="s">
        <v>1438</v>
      </c>
      <c r="N465" t="s">
        <v>1439</v>
      </c>
      <c r="O465" t="s">
        <v>1440</v>
      </c>
      <c r="S465">
        <v>366</v>
      </c>
      <c r="T465" t="s">
        <v>1441</v>
      </c>
      <c r="U465" s="74" t="s">
        <v>1442</v>
      </c>
      <c r="V465" t="s">
        <v>1443</v>
      </c>
      <c r="W465" t="s">
        <v>1444</v>
      </c>
      <c r="X465">
        <v>20</v>
      </c>
      <c r="Y465">
        <v>202.25</v>
      </c>
      <c r="Z465">
        <v>196.5</v>
      </c>
      <c r="AA465">
        <v>98.25</v>
      </c>
      <c r="AB465" s="74" t="s">
        <v>1445</v>
      </c>
      <c r="AC465" s="74" t="s">
        <v>1446</v>
      </c>
    </row>
    <row r="466" spans="1:29" x14ac:dyDescent="0.25">
      <c r="A466" t="s">
        <v>1447</v>
      </c>
      <c r="B466" t="s">
        <v>715</v>
      </c>
      <c r="C466" t="s">
        <v>716</v>
      </c>
      <c r="D466" t="s">
        <v>717</v>
      </c>
      <c r="E466" t="s">
        <v>716</v>
      </c>
      <c r="F466" t="s">
        <v>718</v>
      </c>
      <c r="G466" t="s">
        <v>1448</v>
      </c>
      <c r="H466" t="s">
        <v>828</v>
      </c>
      <c r="I466" t="s">
        <v>829</v>
      </c>
      <c r="J466" s="74" t="s">
        <v>1449</v>
      </c>
      <c r="K466" t="s">
        <v>1450</v>
      </c>
      <c r="L466" t="s">
        <v>1451</v>
      </c>
      <c r="M466" s="74" t="s">
        <v>1452</v>
      </c>
      <c r="N466" t="s">
        <v>1453</v>
      </c>
      <c r="O466" t="s">
        <v>1454</v>
      </c>
      <c r="P466" s="74" t="s">
        <v>1455</v>
      </c>
      <c r="Q466" t="s">
        <v>1456</v>
      </c>
      <c r="R466" t="s">
        <v>1457</v>
      </c>
      <c r="S466">
        <v>366</v>
      </c>
      <c r="T466" t="s">
        <v>1458</v>
      </c>
      <c r="U466" s="74" t="s">
        <v>1459</v>
      </c>
      <c r="V466" t="s">
        <v>846</v>
      </c>
      <c r="W466" t="s">
        <v>847</v>
      </c>
      <c r="X466">
        <v>10</v>
      </c>
      <c r="Y466">
        <v>11.88</v>
      </c>
      <c r="Z466">
        <v>0.37699199999999999</v>
      </c>
      <c r="AA466">
        <v>0.37699199999999999</v>
      </c>
      <c r="AB466" s="74" t="s">
        <v>1460</v>
      </c>
      <c r="AC466" s="74" t="s">
        <v>1461</v>
      </c>
    </row>
    <row r="467" spans="1:29" x14ac:dyDescent="0.25">
      <c r="A467" t="s">
        <v>1447</v>
      </c>
      <c r="B467" t="s">
        <v>715</v>
      </c>
      <c r="C467" t="s">
        <v>716</v>
      </c>
      <c r="D467" t="s">
        <v>717</v>
      </c>
      <c r="E467" t="s">
        <v>716</v>
      </c>
      <c r="F467" t="s">
        <v>718</v>
      </c>
      <c r="G467" t="s">
        <v>1448</v>
      </c>
      <c r="H467" t="s">
        <v>828</v>
      </c>
      <c r="I467" t="s">
        <v>829</v>
      </c>
      <c r="J467" s="74" t="s">
        <v>1449</v>
      </c>
      <c r="K467" t="s">
        <v>1450</v>
      </c>
      <c r="L467" t="s">
        <v>1451</v>
      </c>
      <c r="M467" s="74" t="s">
        <v>1452</v>
      </c>
      <c r="N467" t="s">
        <v>1453</v>
      </c>
      <c r="O467" t="s">
        <v>1454</v>
      </c>
      <c r="P467" s="74" t="s">
        <v>1455</v>
      </c>
      <c r="Q467" t="s">
        <v>1456</v>
      </c>
      <c r="R467" t="s">
        <v>1457</v>
      </c>
      <c r="S467">
        <v>366</v>
      </c>
      <c r="T467" t="s">
        <v>1458</v>
      </c>
      <c r="U467" s="74" t="s">
        <v>1459</v>
      </c>
      <c r="V467" t="s">
        <v>824</v>
      </c>
      <c r="W467" t="s">
        <v>825</v>
      </c>
      <c r="X467">
        <v>10</v>
      </c>
      <c r="Y467">
        <v>78.2</v>
      </c>
      <c r="Z467">
        <v>70.179360000000003</v>
      </c>
      <c r="AA467">
        <v>50.169359999999998</v>
      </c>
      <c r="AB467" s="74" t="s">
        <v>1460</v>
      </c>
      <c r="AC467" s="74" t="s">
        <v>1461</v>
      </c>
    </row>
    <row r="468" spans="1:29" x14ac:dyDescent="0.25">
      <c r="A468" t="s">
        <v>1462</v>
      </c>
      <c r="B468" t="s">
        <v>746</v>
      </c>
      <c r="C468" t="s">
        <v>716</v>
      </c>
      <c r="D468" t="s">
        <v>717</v>
      </c>
      <c r="E468" t="s">
        <v>716</v>
      </c>
      <c r="F468" t="s">
        <v>718</v>
      </c>
      <c r="G468" t="s">
        <v>1463</v>
      </c>
      <c r="H468" t="s">
        <v>828</v>
      </c>
      <c r="I468" t="s">
        <v>829</v>
      </c>
      <c r="J468" s="74" t="s">
        <v>1331</v>
      </c>
      <c r="K468" t="s">
        <v>1332</v>
      </c>
      <c r="L468" t="s">
        <v>1333</v>
      </c>
      <c r="M468" s="74" t="s">
        <v>1331</v>
      </c>
      <c r="N468" t="s">
        <v>1332</v>
      </c>
      <c r="O468" t="s">
        <v>1333</v>
      </c>
      <c r="P468" s="74" t="s">
        <v>833</v>
      </c>
      <c r="Q468" t="s">
        <v>834</v>
      </c>
      <c r="R468" t="s">
        <v>835</v>
      </c>
      <c r="S468">
        <v>366</v>
      </c>
      <c r="T468" t="s">
        <v>1464</v>
      </c>
      <c r="U468" s="74" t="s">
        <v>1465</v>
      </c>
      <c r="V468" t="s">
        <v>926</v>
      </c>
      <c r="W468" t="s">
        <v>70</v>
      </c>
      <c r="X468">
        <v>15</v>
      </c>
      <c r="Y468">
        <v>57.33</v>
      </c>
      <c r="Z468">
        <v>57.2</v>
      </c>
      <c r="AA468">
        <v>28.6</v>
      </c>
      <c r="AB468" s="74" t="s">
        <v>1466</v>
      </c>
      <c r="AC468" s="74" t="s">
        <v>1467</v>
      </c>
    </row>
    <row r="469" spans="1:29" x14ac:dyDescent="0.25">
      <c r="A469" t="s">
        <v>1462</v>
      </c>
      <c r="B469" t="s">
        <v>746</v>
      </c>
      <c r="C469" t="s">
        <v>716</v>
      </c>
      <c r="D469" t="s">
        <v>717</v>
      </c>
      <c r="E469" t="s">
        <v>716</v>
      </c>
      <c r="F469" t="s">
        <v>718</v>
      </c>
      <c r="G469" t="s">
        <v>1463</v>
      </c>
      <c r="H469" t="s">
        <v>828</v>
      </c>
      <c r="I469" t="s">
        <v>829</v>
      </c>
      <c r="J469" s="74" t="s">
        <v>1331</v>
      </c>
      <c r="K469" t="s">
        <v>1332</v>
      </c>
      <c r="L469" t="s">
        <v>1333</v>
      </c>
      <c r="M469" s="74" t="s">
        <v>1331</v>
      </c>
      <c r="N469" t="s">
        <v>1332</v>
      </c>
      <c r="O469" t="s">
        <v>1333</v>
      </c>
      <c r="P469" s="74" t="s">
        <v>833</v>
      </c>
      <c r="Q469" t="s">
        <v>834</v>
      </c>
      <c r="R469" t="s">
        <v>835</v>
      </c>
      <c r="S469">
        <v>366</v>
      </c>
      <c r="T469" t="s">
        <v>1464</v>
      </c>
      <c r="U469" s="74" t="s">
        <v>1465</v>
      </c>
      <c r="V469" t="s">
        <v>859</v>
      </c>
      <c r="W469" t="s">
        <v>860</v>
      </c>
      <c r="X469">
        <v>15</v>
      </c>
      <c r="Y469">
        <v>7.67</v>
      </c>
      <c r="Z469">
        <v>7.3250000000000002</v>
      </c>
      <c r="AA469">
        <v>3.6625000000000001</v>
      </c>
      <c r="AB469" s="74" t="s">
        <v>1466</v>
      </c>
      <c r="AC469" s="74" t="s">
        <v>1467</v>
      </c>
    </row>
    <row r="470" spans="1:29" x14ac:dyDescent="0.25">
      <c r="A470" t="s">
        <v>1462</v>
      </c>
      <c r="B470" t="s">
        <v>746</v>
      </c>
      <c r="C470" t="s">
        <v>716</v>
      </c>
      <c r="D470" t="s">
        <v>717</v>
      </c>
      <c r="E470" t="s">
        <v>716</v>
      </c>
      <c r="F470" t="s">
        <v>718</v>
      </c>
      <c r="G470" t="s">
        <v>1463</v>
      </c>
      <c r="H470" t="s">
        <v>828</v>
      </c>
      <c r="I470" t="s">
        <v>829</v>
      </c>
      <c r="J470" s="74" t="s">
        <v>1331</v>
      </c>
      <c r="K470" t="s">
        <v>1332</v>
      </c>
      <c r="L470" t="s">
        <v>1333</v>
      </c>
      <c r="M470" s="74" t="s">
        <v>1331</v>
      </c>
      <c r="N470" t="s">
        <v>1332</v>
      </c>
      <c r="O470" t="s">
        <v>1333</v>
      </c>
      <c r="P470" s="74" t="s">
        <v>833</v>
      </c>
      <c r="Q470" t="s">
        <v>834</v>
      </c>
      <c r="R470" t="s">
        <v>835</v>
      </c>
      <c r="S470">
        <v>366</v>
      </c>
      <c r="T470" t="s">
        <v>1464</v>
      </c>
      <c r="U470" s="74" t="s">
        <v>1465</v>
      </c>
      <c r="V470" t="s">
        <v>824</v>
      </c>
      <c r="W470" t="s">
        <v>825</v>
      </c>
      <c r="X470">
        <v>15</v>
      </c>
      <c r="Y470">
        <v>134.12</v>
      </c>
      <c r="Z470">
        <v>133.80882249999999</v>
      </c>
      <c r="AA470">
        <v>72.436572499999997</v>
      </c>
      <c r="AB470" s="74" t="s">
        <v>1466</v>
      </c>
      <c r="AC470" s="74" t="s">
        <v>1467</v>
      </c>
    </row>
    <row r="471" spans="1:29" x14ac:dyDescent="0.25">
      <c r="A471" t="s">
        <v>1468</v>
      </c>
      <c r="B471" t="s">
        <v>746</v>
      </c>
      <c r="C471" t="s">
        <v>716</v>
      </c>
      <c r="D471" t="s">
        <v>717</v>
      </c>
      <c r="E471" t="s">
        <v>716</v>
      </c>
      <c r="F471" t="s">
        <v>718</v>
      </c>
      <c r="G471" t="s">
        <v>1463</v>
      </c>
      <c r="H471" t="s">
        <v>906</v>
      </c>
      <c r="I471" t="s">
        <v>907</v>
      </c>
      <c r="J471" s="74" t="s">
        <v>1331</v>
      </c>
      <c r="K471" t="s">
        <v>1332</v>
      </c>
      <c r="L471" t="s">
        <v>1333</v>
      </c>
      <c r="M471" s="74" t="s">
        <v>1331</v>
      </c>
      <c r="N471" t="s">
        <v>1332</v>
      </c>
      <c r="O471" t="s">
        <v>1333</v>
      </c>
      <c r="P471" s="74" t="s">
        <v>833</v>
      </c>
      <c r="Q471" t="s">
        <v>834</v>
      </c>
      <c r="R471" t="s">
        <v>835</v>
      </c>
      <c r="S471">
        <v>366</v>
      </c>
      <c r="T471" t="s">
        <v>1469</v>
      </c>
      <c r="U471" s="74" t="s">
        <v>1470</v>
      </c>
      <c r="V471" t="s">
        <v>739</v>
      </c>
      <c r="W471" t="s">
        <v>740</v>
      </c>
      <c r="X471">
        <v>20</v>
      </c>
      <c r="Y471">
        <v>17.71</v>
      </c>
      <c r="Z471">
        <v>17.64</v>
      </c>
      <c r="AA471">
        <v>8.82</v>
      </c>
      <c r="AB471" s="74" t="s">
        <v>1466</v>
      </c>
      <c r="AC471" s="74" t="s">
        <v>1467</v>
      </c>
    </row>
    <row r="472" spans="1:29" x14ac:dyDescent="0.25">
      <c r="A472" t="s">
        <v>1468</v>
      </c>
      <c r="B472" t="s">
        <v>746</v>
      </c>
      <c r="C472" t="s">
        <v>716</v>
      </c>
      <c r="D472" t="s">
        <v>717</v>
      </c>
      <c r="E472" t="s">
        <v>716</v>
      </c>
      <c r="F472" t="s">
        <v>718</v>
      </c>
      <c r="G472" t="s">
        <v>1463</v>
      </c>
      <c r="H472" t="s">
        <v>906</v>
      </c>
      <c r="I472" t="s">
        <v>907</v>
      </c>
      <c r="J472" s="74" t="s">
        <v>1331</v>
      </c>
      <c r="K472" t="s">
        <v>1332</v>
      </c>
      <c r="L472" t="s">
        <v>1333</v>
      </c>
      <c r="M472" s="74" t="s">
        <v>1331</v>
      </c>
      <c r="N472" t="s">
        <v>1332</v>
      </c>
      <c r="O472" t="s">
        <v>1333</v>
      </c>
      <c r="P472" s="74" t="s">
        <v>833</v>
      </c>
      <c r="Q472" t="s">
        <v>834</v>
      </c>
      <c r="R472" t="s">
        <v>835</v>
      </c>
      <c r="S472">
        <v>366</v>
      </c>
      <c r="T472" t="s">
        <v>1469</v>
      </c>
      <c r="U472" s="74" t="s">
        <v>1470</v>
      </c>
      <c r="V472" t="s">
        <v>1297</v>
      </c>
      <c r="W472" t="s">
        <v>1298</v>
      </c>
      <c r="X472">
        <v>20</v>
      </c>
      <c r="Y472">
        <v>154.68</v>
      </c>
      <c r="Z472">
        <v>154.63999999999999</v>
      </c>
      <c r="AA472">
        <v>77.319999999999993</v>
      </c>
      <c r="AB472" s="74" t="s">
        <v>1466</v>
      </c>
      <c r="AC472" s="74" t="s">
        <v>1467</v>
      </c>
    </row>
    <row r="473" spans="1:29" x14ac:dyDescent="0.25">
      <c r="A473" t="s">
        <v>1468</v>
      </c>
      <c r="B473" t="s">
        <v>746</v>
      </c>
      <c r="C473" t="s">
        <v>716</v>
      </c>
      <c r="D473" t="s">
        <v>717</v>
      </c>
      <c r="E473" t="s">
        <v>716</v>
      </c>
      <c r="F473" t="s">
        <v>718</v>
      </c>
      <c r="G473" t="s">
        <v>1463</v>
      </c>
      <c r="H473" t="s">
        <v>906</v>
      </c>
      <c r="I473" t="s">
        <v>907</v>
      </c>
      <c r="J473" s="74" t="s">
        <v>1331</v>
      </c>
      <c r="K473" t="s">
        <v>1332</v>
      </c>
      <c r="L473" t="s">
        <v>1333</v>
      </c>
      <c r="M473" s="74" t="s">
        <v>1331</v>
      </c>
      <c r="N473" t="s">
        <v>1332</v>
      </c>
      <c r="O473" t="s">
        <v>1333</v>
      </c>
      <c r="P473" s="74" t="s">
        <v>833</v>
      </c>
      <c r="Q473" t="s">
        <v>834</v>
      </c>
      <c r="R473" t="s">
        <v>835</v>
      </c>
      <c r="S473">
        <v>366</v>
      </c>
      <c r="T473" t="s">
        <v>1469</v>
      </c>
      <c r="U473" s="74" t="s">
        <v>1470</v>
      </c>
      <c r="V473" t="s">
        <v>1063</v>
      </c>
      <c r="W473" t="s">
        <v>1064</v>
      </c>
      <c r="X473">
        <v>20</v>
      </c>
      <c r="Y473">
        <v>14.45</v>
      </c>
      <c r="Z473">
        <v>14.4</v>
      </c>
      <c r="AA473">
        <v>7.2</v>
      </c>
      <c r="AB473" s="74" t="s">
        <v>1466</v>
      </c>
      <c r="AC473" s="74" t="s">
        <v>1467</v>
      </c>
    </row>
    <row r="474" spans="1:29" x14ac:dyDescent="0.25">
      <c r="A474" t="s">
        <v>1468</v>
      </c>
      <c r="B474" t="s">
        <v>746</v>
      </c>
      <c r="C474" t="s">
        <v>716</v>
      </c>
      <c r="D474" t="s">
        <v>717</v>
      </c>
      <c r="E474" t="s">
        <v>716</v>
      </c>
      <c r="F474" t="s">
        <v>718</v>
      </c>
      <c r="G474" t="s">
        <v>1463</v>
      </c>
      <c r="H474" t="s">
        <v>906</v>
      </c>
      <c r="I474" t="s">
        <v>907</v>
      </c>
      <c r="J474" s="74" t="s">
        <v>1331</v>
      </c>
      <c r="K474" t="s">
        <v>1332</v>
      </c>
      <c r="L474" t="s">
        <v>1333</v>
      </c>
      <c r="M474" s="74" t="s">
        <v>1331</v>
      </c>
      <c r="N474" t="s">
        <v>1332</v>
      </c>
      <c r="O474" t="s">
        <v>1333</v>
      </c>
      <c r="P474" s="74" t="s">
        <v>833</v>
      </c>
      <c r="Q474" t="s">
        <v>834</v>
      </c>
      <c r="R474" t="s">
        <v>835</v>
      </c>
      <c r="S474">
        <v>366</v>
      </c>
      <c r="T474" t="s">
        <v>1469</v>
      </c>
      <c r="U474" s="74" t="s">
        <v>1470</v>
      </c>
      <c r="V474" t="s">
        <v>1098</v>
      </c>
      <c r="W474" t="s">
        <v>1099</v>
      </c>
      <c r="X474">
        <v>20</v>
      </c>
      <c r="Y474">
        <v>5.5</v>
      </c>
      <c r="Z474">
        <v>5.48</v>
      </c>
      <c r="AA474">
        <v>2.74</v>
      </c>
      <c r="AB474" s="74" t="s">
        <v>1466</v>
      </c>
      <c r="AC474" s="74" t="s">
        <v>1467</v>
      </c>
    </row>
    <row r="475" spans="1:29" x14ac:dyDescent="0.25">
      <c r="A475" t="s">
        <v>1468</v>
      </c>
      <c r="B475" t="s">
        <v>746</v>
      </c>
      <c r="C475" t="s">
        <v>716</v>
      </c>
      <c r="D475" t="s">
        <v>717</v>
      </c>
      <c r="E475" t="s">
        <v>716</v>
      </c>
      <c r="F475" t="s">
        <v>718</v>
      </c>
      <c r="G475" t="s">
        <v>1463</v>
      </c>
      <c r="H475" t="s">
        <v>906</v>
      </c>
      <c r="I475" t="s">
        <v>907</v>
      </c>
      <c r="J475" s="74" t="s">
        <v>1331</v>
      </c>
      <c r="K475" t="s">
        <v>1332</v>
      </c>
      <c r="L475" t="s">
        <v>1333</v>
      </c>
      <c r="M475" s="74" t="s">
        <v>1331</v>
      </c>
      <c r="N475" t="s">
        <v>1332</v>
      </c>
      <c r="O475" t="s">
        <v>1333</v>
      </c>
      <c r="P475" s="74" t="s">
        <v>833</v>
      </c>
      <c r="Q475" t="s">
        <v>834</v>
      </c>
      <c r="R475" t="s">
        <v>835</v>
      </c>
      <c r="S475">
        <v>366</v>
      </c>
      <c r="T475" t="s">
        <v>1469</v>
      </c>
      <c r="U475" s="74" t="s">
        <v>1470</v>
      </c>
      <c r="V475" t="s">
        <v>1432</v>
      </c>
      <c r="W475" t="s">
        <v>1433</v>
      </c>
      <c r="X475">
        <v>20</v>
      </c>
      <c r="Y475">
        <v>5.61</v>
      </c>
      <c r="Z475">
        <v>5.6</v>
      </c>
      <c r="AA475">
        <v>2.8</v>
      </c>
      <c r="AB475" s="74" t="s">
        <v>1466</v>
      </c>
      <c r="AC475" s="74" t="s">
        <v>1467</v>
      </c>
    </row>
    <row r="476" spans="1:29" x14ac:dyDescent="0.25">
      <c r="A476" t="s">
        <v>1468</v>
      </c>
      <c r="B476" t="s">
        <v>746</v>
      </c>
      <c r="C476" t="s">
        <v>716</v>
      </c>
      <c r="D476" t="s">
        <v>717</v>
      </c>
      <c r="E476" t="s">
        <v>716</v>
      </c>
      <c r="F476" t="s">
        <v>718</v>
      </c>
      <c r="G476" t="s">
        <v>1463</v>
      </c>
      <c r="H476" t="s">
        <v>906</v>
      </c>
      <c r="I476" t="s">
        <v>907</v>
      </c>
      <c r="J476" s="74" t="s">
        <v>1331</v>
      </c>
      <c r="K476" t="s">
        <v>1332</v>
      </c>
      <c r="L476" t="s">
        <v>1333</v>
      </c>
      <c r="M476" s="74" t="s">
        <v>1331</v>
      </c>
      <c r="N476" t="s">
        <v>1332</v>
      </c>
      <c r="O476" t="s">
        <v>1333</v>
      </c>
      <c r="P476" s="74" t="s">
        <v>833</v>
      </c>
      <c r="Q476" t="s">
        <v>834</v>
      </c>
      <c r="R476" t="s">
        <v>835</v>
      </c>
      <c r="S476">
        <v>366</v>
      </c>
      <c r="T476" t="s">
        <v>1469</v>
      </c>
      <c r="U476" s="74" t="s">
        <v>1470</v>
      </c>
      <c r="V476" t="s">
        <v>741</v>
      </c>
      <c r="W476" t="s">
        <v>742</v>
      </c>
      <c r="X476">
        <v>20</v>
      </c>
      <c r="Y476">
        <v>8.02</v>
      </c>
      <c r="Z476">
        <v>8</v>
      </c>
      <c r="AA476">
        <v>4</v>
      </c>
      <c r="AB476" s="74" t="s">
        <v>1466</v>
      </c>
      <c r="AC476" s="74" t="s">
        <v>1467</v>
      </c>
    </row>
    <row r="477" spans="1:29" x14ac:dyDescent="0.25">
      <c r="A477" t="s">
        <v>1468</v>
      </c>
      <c r="B477" t="s">
        <v>746</v>
      </c>
      <c r="C477" t="s">
        <v>716</v>
      </c>
      <c r="D477" t="s">
        <v>717</v>
      </c>
      <c r="E477" t="s">
        <v>716</v>
      </c>
      <c r="F477" t="s">
        <v>718</v>
      </c>
      <c r="G477" t="s">
        <v>1463</v>
      </c>
      <c r="H477" t="s">
        <v>906</v>
      </c>
      <c r="I477" t="s">
        <v>907</v>
      </c>
      <c r="J477" s="74" t="s">
        <v>1331</v>
      </c>
      <c r="K477" t="s">
        <v>1332</v>
      </c>
      <c r="L477" t="s">
        <v>1333</v>
      </c>
      <c r="M477" s="74" t="s">
        <v>1331</v>
      </c>
      <c r="N477" t="s">
        <v>1332</v>
      </c>
      <c r="O477" t="s">
        <v>1333</v>
      </c>
      <c r="P477" s="74" t="s">
        <v>833</v>
      </c>
      <c r="Q477" t="s">
        <v>834</v>
      </c>
      <c r="R477" t="s">
        <v>835</v>
      </c>
      <c r="S477">
        <v>366</v>
      </c>
      <c r="T477" t="s">
        <v>1469</v>
      </c>
      <c r="U477" s="74" t="s">
        <v>1470</v>
      </c>
      <c r="V477" t="s">
        <v>1340</v>
      </c>
      <c r="W477" t="s">
        <v>1341</v>
      </c>
      <c r="X477">
        <v>20</v>
      </c>
      <c r="Y477">
        <v>6.19</v>
      </c>
      <c r="Z477">
        <v>6.16</v>
      </c>
      <c r="AA477">
        <v>3.08</v>
      </c>
      <c r="AB477" s="74" t="s">
        <v>1466</v>
      </c>
      <c r="AC477" s="74" t="s">
        <v>1467</v>
      </c>
    </row>
    <row r="478" spans="1:29" x14ac:dyDescent="0.25">
      <c r="A478" t="s">
        <v>1468</v>
      </c>
      <c r="B478" t="s">
        <v>746</v>
      </c>
      <c r="C478" t="s">
        <v>716</v>
      </c>
      <c r="D478" t="s">
        <v>717</v>
      </c>
      <c r="E478" t="s">
        <v>716</v>
      </c>
      <c r="F478" t="s">
        <v>718</v>
      </c>
      <c r="G478" t="s">
        <v>1463</v>
      </c>
      <c r="H478" t="s">
        <v>906</v>
      </c>
      <c r="I478" t="s">
        <v>907</v>
      </c>
      <c r="J478" s="74" t="s">
        <v>1331</v>
      </c>
      <c r="K478" t="s">
        <v>1332</v>
      </c>
      <c r="L478" t="s">
        <v>1333</v>
      </c>
      <c r="M478" s="74" t="s">
        <v>1331</v>
      </c>
      <c r="N478" t="s">
        <v>1332</v>
      </c>
      <c r="O478" t="s">
        <v>1333</v>
      </c>
      <c r="P478" s="74" t="s">
        <v>833</v>
      </c>
      <c r="Q478" t="s">
        <v>834</v>
      </c>
      <c r="R478" t="s">
        <v>835</v>
      </c>
      <c r="S478">
        <v>366</v>
      </c>
      <c r="T478" t="s">
        <v>1469</v>
      </c>
      <c r="U478" s="74" t="s">
        <v>1470</v>
      </c>
      <c r="V478" t="s">
        <v>1419</v>
      </c>
      <c r="W478" t="s">
        <v>1420</v>
      </c>
      <c r="X478">
        <v>20</v>
      </c>
      <c r="Y478">
        <v>46.39</v>
      </c>
      <c r="Z478">
        <v>46.36</v>
      </c>
      <c r="AA478">
        <v>23.18</v>
      </c>
      <c r="AB478" s="74" t="s">
        <v>1466</v>
      </c>
      <c r="AC478" s="74" t="s">
        <v>1467</v>
      </c>
    </row>
    <row r="479" spans="1:29" x14ac:dyDescent="0.25">
      <c r="A479" t="s">
        <v>1468</v>
      </c>
      <c r="B479" t="s">
        <v>746</v>
      </c>
      <c r="C479" t="s">
        <v>716</v>
      </c>
      <c r="D479" t="s">
        <v>717</v>
      </c>
      <c r="E479" t="s">
        <v>716</v>
      </c>
      <c r="F479" t="s">
        <v>718</v>
      </c>
      <c r="G479" t="s">
        <v>1463</v>
      </c>
      <c r="H479" t="s">
        <v>906</v>
      </c>
      <c r="I479" t="s">
        <v>907</v>
      </c>
      <c r="J479" s="74" t="s">
        <v>1331</v>
      </c>
      <c r="K479" t="s">
        <v>1332</v>
      </c>
      <c r="L479" t="s">
        <v>1333</v>
      </c>
      <c r="M479" s="74" t="s">
        <v>1331</v>
      </c>
      <c r="N479" t="s">
        <v>1332</v>
      </c>
      <c r="O479" t="s">
        <v>1333</v>
      </c>
      <c r="P479" s="74" t="s">
        <v>833</v>
      </c>
      <c r="Q479" t="s">
        <v>834</v>
      </c>
      <c r="R479" t="s">
        <v>835</v>
      </c>
      <c r="S479">
        <v>366</v>
      </c>
      <c r="T479" t="s">
        <v>1469</v>
      </c>
      <c r="U479" s="74" t="s">
        <v>1470</v>
      </c>
      <c r="V479" t="s">
        <v>1348</v>
      </c>
      <c r="W479" t="s">
        <v>1349</v>
      </c>
      <c r="X479">
        <v>20</v>
      </c>
      <c r="Y479">
        <v>15.24</v>
      </c>
      <c r="Z479">
        <v>15.04</v>
      </c>
      <c r="AA479">
        <v>7.52</v>
      </c>
      <c r="AB479" s="74" t="s">
        <v>1466</v>
      </c>
      <c r="AC479" s="74" t="s">
        <v>1467</v>
      </c>
    </row>
    <row r="480" spans="1:29" x14ac:dyDescent="0.25">
      <c r="A480" t="s">
        <v>1468</v>
      </c>
      <c r="B480" t="s">
        <v>746</v>
      </c>
      <c r="C480" t="s">
        <v>716</v>
      </c>
      <c r="D480" t="s">
        <v>717</v>
      </c>
      <c r="E480" t="s">
        <v>716</v>
      </c>
      <c r="F480" t="s">
        <v>718</v>
      </c>
      <c r="G480" t="s">
        <v>1463</v>
      </c>
      <c r="H480" t="s">
        <v>906</v>
      </c>
      <c r="I480" t="s">
        <v>907</v>
      </c>
      <c r="J480" s="74" t="s">
        <v>1331</v>
      </c>
      <c r="K480" t="s">
        <v>1332</v>
      </c>
      <c r="L480" t="s">
        <v>1333</v>
      </c>
      <c r="M480" s="74" t="s">
        <v>1331</v>
      </c>
      <c r="N480" t="s">
        <v>1332</v>
      </c>
      <c r="O480" t="s">
        <v>1333</v>
      </c>
      <c r="P480" s="74" t="s">
        <v>833</v>
      </c>
      <c r="Q480" t="s">
        <v>834</v>
      </c>
      <c r="R480" t="s">
        <v>835</v>
      </c>
      <c r="S480">
        <v>366</v>
      </c>
      <c r="T480" t="s">
        <v>1469</v>
      </c>
      <c r="U480" s="74" t="s">
        <v>1470</v>
      </c>
      <c r="V480" t="s">
        <v>1160</v>
      </c>
      <c r="W480" t="s">
        <v>1161</v>
      </c>
      <c r="X480">
        <v>20</v>
      </c>
      <c r="Y480">
        <v>4.54</v>
      </c>
      <c r="Z480">
        <v>4.5199999999999996</v>
      </c>
      <c r="AA480">
        <v>2.2599999999999998</v>
      </c>
      <c r="AB480" s="74" t="s">
        <v>1466</v>
      </c>
      <c r="AC480" s="74" t="s">
        <v>1467</v>
      </c>
    </row>
    <row r="481" spans="1:29" x14ac:dyDescent="0.25">
      <c r="A481" t="s">
        <v>1468</v>
      </c>
      <c r="B481" t="s">
        <v>746</v>
      </c>
      <c r="C481" t="s">
        <v>716</v>
      </c>
      <c r="D481" t="s">
        <v>717</v>
      </c>
      <c r="E481" t="s">
        <v>716</v>
      </c>
      <c r="F481" t="s">
        <v>718</v>
      </c>
      <c r="G481" t="s">
        <v>1463</v>
      </c>
      <c r="H481" t="s">
        <v>906</v>
      </c>
      <c r="I481" t="s">
        <v>907</v>
      </c>
      <c r="J481" s="74" t="s">
        <v>1331</v>
      </c>
      <c r="K481" t="s">
        <v>1332</v>
      </c>
      <c r="L481" t="s">
        <v>1333</v>
      </c>
      <c r="M481" s="74" t="s">
        <v>1331</v>
      </c>
      <c r="N481" t="s">
        <v>1332</v>
      </c>
      <c r="O481" t="s">
        <v>1333</v>
      </c>
      <c r="P481" s="74" t="s">
        <v>833</v>
      </c>
      <c r="Q481" t="s">
        <v>834</v>
      </c>
      <c r="R481" t="s">
        <v>835</v>
      </c>
      <c r="S481">
        <v>366</v>
      </c>
      <c r="T481" t="s">
        <v>1469</v>
      </c>
      <c r="U481" s="74" t="s">
        <v>1470</v>
      </c>
      <c r="V481" t="s">
        <v>1344</v>
      </c>
      <c r="W481" t="s">
        <v>1345</v>
      </c>
      <c r="X481">
        <v>20</v>
      </c>
      <c r="Y481">
        <v>0.6</v>
      </c>
      <c r="Z481">
        <v>0.56000000000000005</v>
      </c>
      <c r="AA481">
        <v>0.28000000000000003</v>
      </c>
      <c r="AB481" s="74" t="s">
        <v>1466</v>
      </c>
      <c r="AC481" s="74" t="s">
        <v>1467</v>
      </c>
    </row>
    <row r="482" spans="1:29" x14ac:dyDescent="0.25">
      <c r="A482" t="s">
        <v>1468</v>
      </c>
      <c r="B482" t="s">
        <v>746</v>
      </c>
      <c r="C482" t="s">
        <v>716</v>
      </c>
      <c r="D482" t="s">
        <v>717</v>
      </c>
      <c r="E482" t="s">
        <v>716</v>
      </c>
      <c r="F482" t="s">
        <v>718</v>
      </c>
      <c r="G482" t="s">
        <v>1463</v>
      </c>
      <c r="H482" t="s">
        <v>906</v>
      </c>
      <c r="I482" t="s">
        <v>907</v>
      </c>
      <c r="J482" s="74" t="s">
        <v>1331</v>
      </c>
      <c r="K482" t="s">
        <v>1332</v>
      </c>
      <c r="L482" t="s">
        <v>1333</v>
      </c>
      <c r="M482" s="74" t="s">
        <v>1331</v>
      </c>
      <c r="N482" t="s">
        <v>1332</v>
      </c>
      <c r="O482" t="s">
        <v>1333</v>
      </c>
      <c r="P482" s="74" t="s">
        <v>833</v>
      </c>
      <c r="Q482" t="s">
        <v>834</v>
      </c>
      <c r="R482" t="s">
        <v>835</v>
      </c>
      <c r="S482">
        <v>366</v>
      </c>
      <c r="T482" t="s">
        <v>1469</v>
      </c>
      <c r="U482" s="74" t="s">
        <v>1470</v>
      </c>
      <c r="V482" t="s">
        <v>893</v>
      </c>
      <c r="W482" t="s">
        <v>894</v>
      </c>
      <c r="X482">
        <v>20</v>
      </c>
      <c r="Y482">
        <v>49.14</v>
      </c>
      <c r="Z482">
        <v>49.12</v>
      </c>
      <c r="AA482">
        <v>24.56</v>
      </c>
      <c r="AB482" s="74" t="s">
        <v>1466</v>
      </c>
      <c r="AC482" s="74" t="s">
        <v>1467</v>
      </c>
    </row>
    <row r="483" spans="1:29" x14ac:dyDescent="0.25">
      <c r="A483" t="s">
        <v>1471</v>
      </c>
      <c r="B483" t="s">
        <v>715</v>
      </c>
      <c r="C483" t="s">
        <v>716</v>
      </c>
      <c r="D483" t="s">
        <v>717</v>
      </c>
      <c r="E483" t="s">
        <v>716</v>
      </c>
      <c r="F483" t="s">
        <v>718</v>
      </c>
      <c r="G483" t="s">
        <v>1362</v>
      </c>
      <c r="H483" t="s">
        <v>812</v>
      </c>
      <c r="I483" t="s">
        <v>813</v>
      </c>
      <c r="J483" s="74" t="s">
        <v>1472</v>
      </c>
      <c r="K483" t="s">
        <v>1473</v>
      </c>
      <c r="L483" t="s">
        <v>1474</v>
      </c>
      <c r="M483" s="74" t="s">
        <v>1475</v>
      </c>
      <c r="N483" t="s">
        <v>1476</v>
      </c>
      <c r="O483" t="s">
        <v>1477</v>
      </c>
      <c r="S483">
        <v>366</v>
      </c>
      <c r="T483" t="s">
        <v>1478</v>
      </c>
      <c r="U483" s="74" t="s">
        <v>1479</v>
      </c>
      <c r="V483" t="s">
        <v>824</v>
      </c>
      <c r="W483" t="s">
        <v>825</v>
      </c>
      <c r="X483">
        <v>30.4</v>
      </c>
      <c r="Y483">
        <v>16.43</v>
      </c>
      <c r="Z483">
        <v>16.4274923736</v>
      </c>
      <c r="AA483">
        <v>16.4274923736</v>
      </c>
      <c r="AB483" s="74" t="s">
        <v>1480</v>
      </c>
      <c r="AC483" s="74" t="s">
        <v>1481</v>
      </c>
    </row>
    <row r="484" spans="1:29" x14ac:dyDescent="0.25">
      <c r="A484" t="s">
        <v>1471</v>
      </c>
      <c r="B484" t="s">
        <v>715</v>
      </c>
      <c r="C484" t="s">
        <v>716</v>
      </c>
      <c r="D484" t="s">
        <v>717</v>
      </c>
      <c r="E484" t="s">
        <v>716</v>
      </c>
      <c r="F484" t="s">
        <v>718</v>
      </c>
      <c r="G484" t="s">
        <v>1362</v>
      </c>
      <c r="H484" t="s">
        <v>812</v>
      </c>
      <c r="I484" t="s">
        <v>813</v>
      </c>
      <c r="J484" s="74" t="s">
        <v>1472</v>
      </c>
      <c r="K484" t="s">
        <v>1473</v>
      </c>
      <c r="L484" t="s">
        <v>1474</v>
      </c>
      <c r="M484" s="74" t="s">
        <v>1475</v>
      </c>
      <c r="N484" t="s">
        <v>1476</v>
      </c>
      <c r="O484" t="s">
        <v>1477</v>
      </c>
      <c r="S484">
        <v>366</v>
      </c>
      <c r="T484" t="s">
        <v>1478</v>
      </c>
      <c r="U484" s="74" t="s">
        <v>1479</v>
      </c>
      <c r="V484" t="s">
        <v>806</v>
      </c>
      <c r="W484" t="s">
        <v>807</v>
      </c>
      <c r="X484">
        <v>30.4</v>
      </c>
      <c r="Y484">
        <v>160.66</v>
      </c>
      <c r="Z484">
        <v>160.61560557042199</v>
      </c>
      <c r="AA484">
        <v>160.61560557042199</v>
      </c>
      <c r="AB484" s="74" t="s">
        <v>1480</v>
      </c>
      <c r="AC484" s="74" t="s">
        <v>1481</v>
      </c>
    </row>
    <row r="485" spans="1:29" x14ac:dyDescent="0.25">
      <c r="A485" t="s">
        <v>1482</v>
      </c>
      <c r="B485" t="s">
        <v>746</v>
      </c>
      <c r="C485" t="s">
        <v>716</v>
      </c>
      <c r="D485" t="s">
        <v>717</v>
      </c>
      <c r="E485" t="s">
        <v>716</v>
      </c>
      <c r="F485" t="s">
        <v>718</v>
      </c>
      <c r="G485" t="s">
        <v>1483</v>
      </c>
      <c r="H485" t="s">
        <v>1484</v>
      </c>
      <c r="I485" t="s">
        <v>1485</v>
      </c>
      <c r="J485" s="74" t="s">
        <v>1486</v>
      </c>
      <c r="K485" t="s">
        <v>1487</v>
      </c>
      <c r="L485" t="s">
        <v>1488</v>
      </c>
      <c r="M485" s="74" t="s">
        <v>1489</v>
      </c>
      <c r="N485" t="s">
        <v>1490</v>
      </c>
      <c r="O485" t="s">
        <v>1491</v>
      </c>
      <c r="S485">
        <v>366</v>
      </c>
      <c r="T485" t="s">
        <v>1492</v>
      </c>
      <c r="U485" s="74" t="s">
        <v>1493</v>
      </c>
      <c r="V485" t="s">
        <v>1427</v>
      </c>
      <c r="W485" t="s">
        <v>1428</v>
      </c>
      <c r="Y485">
        <v>60</v>
      </c>
      <c r="Z485">
        <v>59.695363727999997</v>
      </c>
      <c r="AA485">
        <v>59.695363727999997</v>
      </c>
    </row>
    <row r="486" spans="1:29" x14ac:dyDescent="0.25">
      <c r="A486" t="s">
        <v>1494</v>
      </c>
      <c r="B486" t="s">
        <v>746</v>
      </c>
      <c r="C486" t="s">
        <v>716</v>
      </c>
      <c r="D486" t="s">
        <v>717</v>
      </c>
      <c r="E486" t="s">
        <v>716</v>
      </c>
      <c r="F486" t="s">
        <v>718</v>
      </c>
      <c r="G486" t="s">
        <v>961</v>
      </c>
      <c r="H486" t="s">
        <v>720</v>
      </c>
      <c r="I486" t="s">
        <v>721</v>
      </c>
      <c r="J486" s="74" t="s">
        <v>1052</v>
      </c>
      <c r="K486" t="s">
        <v>1053</v>
      </c>
      <c r="L486" t="s">
        <v>1054</v>
      </c>
      <c r="M486" s="74" t="s">
        <v>817</v>
      </c>
      <c r="N486" t="s">
        <v>818</v>
      </c>
      <c r="O486" t="s">
        <v>819</v>
      </c>
      <c r="P486" s="74" t="s">
        <v>1080</v>
      </c>
      <c r="Q486" t="s">
        <v>782</v>
      </c>
      <c r="R486" t="s">
        <v>1081</v>
      </c>
      <c r="S486">
        <v>0</v>
      </c>
      <c r="U486" s="74" t="s">
        <v>1495</v>
      </c>
      <c r="V486" t="s">
        <v>739</v>
      </c>
      <c r="W486" t="s">
        <v>740</v>
      </c>
      <c r="X486">
        <v>100</v>
      </c>
      <c r="Y486">
        <v>0</v>
      </c>
      <c r="AB486" s="74" t="s">
        <v>1496</v>
      </c>
      <c r="AC486" s="74" t="s">
        <v>1497</v>
      </c>
    </row>
    <row r="487" spans="1:29" x14ac:dyDescent="0.25">
      <c r="A487" t="s">
        <v>1494</v>
      </c>
      <c r="B487" t="s">
        <v>746</v>
      </c>
      <c r="C487" t="s">
        <v>716</v>
      </c>
      <c r="D487" t="s">
        <v>717</v>
      </c>
      <c r="E487" t="s">
        <v>716</v>
      </c>
      <c r="F487" t="s">
        <v>718</v>
      </c>
      <c r="G487" t="s">
        <v>961</v>
      </c>
      <c r="H487" t="s">
        <v>720</v>
      </c>
      <c r="I487" t="s">
        <v>721</v>
      </c>
      <c r="J487" s="74" t="s">
        <v>1052</v>
      </c>
      <c r="K487" t="s">
        <v>1053</v>
      </c>
      <c r="L487" t="s">
        <v>1054</v>
      </c>
      <c r="M487" s="74" t="s">
        <v>817</v>
      </c>
      <c r="N487" t="s">
        <v>818</v>
      </c>
      <c r="O487" t="s">
        <v>819</v>
      </c>
      <c r="P487" s="74" t="s">
        <v>1080</v>
      </c>
      <c r="Q487" t="s">
        <v>782</v>
      </c>
      <c r="R487" t="s">
        <v>1081</v>
      </c>
      <c r="S487">
        <v>0</v>
      </c>
      <c r="U487" s="74" t="s">
        <v>1495</v>
      </c>
      <c r="V487" t="s">
        <v>737</v>
      </c>
      <c r="W487" t="s">
        <v>1498</v>
      </c>
      <c r="X487">
        <v>100</v>
      </c>
      <c r="Y487">
        <v>0</v>
      </c>
      <c r="AB487" s="74" t="s">
        <v>1496</v>
      </c>
      <c r="AC487" s="74" t="s">
        <v>1497</v>
      </c>
    </row>
    <row r="488" spans="1:29" x14ac:dyDescent="0.25">
      <c r="A488" t="s">
        <v>1494</v>
      </c>
      <c r="B488" t="s">
        <v>746</v>
      </c>
      <c r="C488" t="s">
        <v>716</v>
      </c>
      <c r="D488" t="s">
        <v>717</v>
      </c>
      <c r="E488" t="s">
        <v>716</v>
      </c>
      <c r="F488" t="s">
        <v>718</v>
      </c>
      <c r="G488" t="s">
        <v>961</v>
      </c>
      <c r="H488" t="s">
        <v>720</v>
      </c>
      <c r="I488" t="s">
        <v>721</v>
      </c>
      <c r="J488" s="74" t="s">
        <v>1052</v>
      </c>
      <c r="K488" t="s">
        <v>1053</v>
      </c>
      <c r="L488" t="s">
        <v>1054</v>
      </c>
      <c r="M488" s="74" t="s">
        <v>817</v>
      </c>
      <c r="N488" t="s">
        <v>818</v>
      </c>
      <c r="O488" t="s">
        <v>819</v>
      </c>
      <c r="P488" s="74" t="s">
        <v>1080</v>
      </c>
      <c r="Q488" t="s">
        <v>782</v>
      </c>
      <c r="R488" t="s">
        <v>1081</v>
      </c>
      <c r="S488">
        <v>0</v>
      </c>
      <c r="U488" s="74" t="s">
        <v>1495</v>
      </c>
      <c r="V488" t="s">
        <v>1269</v>
      </c>
      <c r="W488" t="s">
        <v>1270</v>
      </c>
      <c r="X488">
        <v>100</v>
      </c>
      <c r="Y488">
        <v>0</v>
      </c>
      <c r="AB488" s="74" t="s">
        <v>1496</v>
      </c>
      <c r="AC488" s="74" t="s">
        <v>1497</v>
      </c>
    </row>
    <row r="489" spans="1:29" x14ac:dyDescent="0.25">
      <c r="A489" t="s">
        <v>1494</v>
      </c>
      <c r="B489" t="s">
        <v>746</v>
      </c>
      <c r="C489" t="s">
        <v>716</v>
      </c>
      <c r="D489" t="s">
        <v>717</v>
      </c>
      <c r="E489" t="s">
        <v>716</v>
      </c>
      <c r="F489" t="s">
        <v>718</v>
      </c>
      <c r="G489" t="s">
        <v>961</v>
      </c>
      <c r="H489" t="s">
        <v>720</v>
      </c>
      <c r="I489" t="s">
        <v>721</v>
      </c>
      <c r="J489" s="74" t="s">
        <v>1052</v>
      </c>
      <c r="K489" t="s">
        <v>1053</v>
      </c>
      <c r="L489" t="s">
        <v>1054</v>
      </c>
      <c r="M489" s="74" t="s">
        <v>817</v>
      </c>
      <c r="N489" t="s">
        <v>818</v>
      </c>
      <c r="O489" t="s">
        <v>819</v>
      </c>
      <c r="P489" s="74" t="s">
        <v>1080</v>
      </c>
      <c r="Q489" t="s">
        <v>782</v>
      </c>
      <c r="R489" t="s">
        <v>1081</v>
      </c>
      <c r="S489">
        <v>0</v>
      </c>
      <c r="U489" s="74" t="s">
        <v>1495</v>
      </c>
      <c r="V489" t="s">
        <v>741</v>
      </c>
      <c r="W489" t="s">
        <v>742</v>
      </c>
      <c r="X489">
        <v>100</v>
      </c>
      <c r="Y489">
        <v>0</v>
      </c>
      <c r="AB489" s="74" t="s">
        <v>1496</v>
      </c>
      <c r="AC489" s="74" t="s">
        <v>1497</v>
      </c>
    </row>
    <row r="490" spans="1:29" x14ac:dyDescent="0.25">
      <c r="A490" t="s">
        <v>1499</v>
      </c>
      <c r="B490" t="s">
        <v>746</v>
      </c>
      <c r="C490" t="s">
        <v>716</v>
      </c>
      <c r="D490" t="s">
        <v>717</v>
      </c>
      <c r="E490" t="s">
        <v>716</v>
      </c>
      <c r="F490" t="s">
        <v>718</v>
      </c>
      <c r="G490" t="s">
        <v>961</v>
      </c>
      <c r="H490" t="s">
        <v>720</v>
      </c>
      <c r="I490" t="s">
        <v>721</v>
      </c>
      <c r="J490" s="74" t="s">
        <v>1052</v>
      </c>
      <c r="K490" t="s">
        <v>1053</v>
      </c>
      <c r="L490" t="s">
        <v>1054</v>
      </c>
      <c r="M490" s="74" t="s">
        <v>1500</v>
      </c>
      <c r="N490" t="s">
        <v>1501</v>
      </c>
      <c r="O490" t="s">
        <v>1502</v>
      </c>
      <c r="P490" s="74" t="s">
        <v>1080</v>
      </c>
      <c r="Q490" t="s">
        <v>782</v>
      </c>
      <c r="R490" t="s">
        <v>1081</v>
      </c>
      <c r="S490">
        <v>366</v>
      </c>
      <c r="T490" t="s">
        <v>1503</v>
      </c>
      <c r="U490" s="74" t="s">
        <v>1504</v>
      </c>
      <c r="V490" t="s">
        <v>737</v>
      </c>
      <c r="W490" t="s">
        <v>1498</v>
      </c>
      <c r="X490">
        <v>100</v>
      </c>
      <c r="Y490">
        <v>350</v>
      </c>
      <c r="Z490">
        <v>335.47578452800002</v>
      </c>
      <c r="AA490">
        <v>314.512784528</v>
      </c>
      <c r="AB490" s="74" t="s">
        <v>1496</v>
      </c>
      <c r="AC490" s="74" t="s">
        <v>1497</v>
      </c>
    </row>
    <row r="491" spans="1:29" x14ac:dyDescent="0.25">
      <c r="A491" t="s">
        <v>1499</v>
      </c>
      <c r="B491" t="s">
        <v>746</v>
      </c>
      <c r="C491" t="s">
        <v>716</v>
      </c>
      <c r="D491" t="s">
        <v>717</v>
      </c>
      <c r="E491" t="s">
        <v>716</v>
      </c>
      <c r="F491" t="s">
        <v>718</v>
      </c>
      <c r="G491" t="s">
        <v>961</v>
      </c>
      <c r="H491" t="s">
        <v>720</v>
      </c>
      <c r="I491" t="s">
        <v>721</v>
      </c>
      <c r="J491" s="74" t="s">
        <v>1052</v>
      </c>
      <c r="K491" t="s">
        <v>1053</v>
      </c>
      <c r="L491" t="s">
        <v>1054</v>
      </c>
      <c r="M491" s="74" t="s">
        <v>1500</v>
      </c>
      <c r="N491" t="s">
        <v>1501</v>
      </c>
      <c r="O491" t="s">
        <v>1502</v>
      </c>
      <c r="P491" s="74" t="s">
        <v>1080</v>
      </c>
      <c r="Q491" t="s">
        <v>782</v>
      </c>
      <c r="R491" t="s">
        <v>1081</v>
      </c>
      <c r="S491">
        <v>366</v>
      </c>
      <c r="T491" t="s">
        <v>1503</v>
      </c>
      <c r="U491" s="74" t="s">
        <v>1504</v>
      </c>
      <c r="V491" t="s">
        <v>893</v>
      </c>
      <c r="W491" t="s">
        <v>894</v>
      </c>
      <c r="X491">
        <v>100</v>
      </c>
      <c r="Y491">
        <v>0</v>
      </c>
      <c r="AB491" s="74" t="s">
        <v>1496</v>
      </c>
      <c r="AC491" s="74" t="s">
        <v>1497</v>
      </c>
    </row>
    <row r="492" spans="1:29" x14ac:dyDescent="0.25">
      <c r="A492" t="s">
        <v>1499</v>
      </c>
      <c r="B492" t="s">
        <v>746</v>
      </c>
      <c r="C492" t="s">
        <v>716</v>
      </c>
      <c r="D492" t="s">
        <v>717</v>
      </c>
      <c r="E492" t="s">
        <v>716</v>
      </c>
      <c r="F492" t="s">
        <v>718</v>
      </c>
      <c r="G492" t="s">
        <v>961</v>
      </c>
      <c r="H492" t="s">
        <v>720</v>
      </c>
      <c r="I492" t="s">
        <v>721</v>
      </c>
      <c r="J492" s="74" t="s">
        <v>1052</v>
      </c>
      <c r="K492" t="s">
        <v>1053</v>
      </c>
      <c r="L492" t="s">
        <v>1054</v>
      </c>
      <c r="M492" s="74" t="s">
        <v>1500</v>
      </c>
      <c r="N492" t="s">
        <v>1501</v>
      </c>
      <c r="O492" t="s">
        <v>1502</v>
      </c>
      <c r="P492" s="74" t="s">
        <v>1080</v>
      </c>
      <c r="Q492" t="s">
        <v>782</v>
      </c>
      <c r="R492" t="s">
        <v>1081</v>
      </c>
      <c r="S492">
        <v>366</v>
      </c>
      <c r="T492" t="s">
        <v>1503</v>
      </c>
      <c r="U492" s="74" t="s">
        <v>1504</v>
      </c>
      <c r="V492" t="s">
        <v>739</v>
      </c>
      <c r="W492" t="s">
        <v>740</v>
      </c>
      <c r="X492">
        <v>100</v>
      </c>
      <c r="Y492">
        <v>172.2</v>
      </c>
      <c r="Z492">
        <v>171.60303560400001</v>
      </c>
      <c r="AA492">
        <v>171.60303560400001</v>
      </c>
      <c r="AB492" s="74" t="s">
        <v>1496</v>
      </c>
      <c r="AC492" s="74" t="s">
        <v>1497</v>
      </c>
    </row>
    <row r="493" spans="1:29" x14ac:dyDescent="0.25">
      <c r="A493" t="s">
        <v>1499</v>
      </c>
      <c r="B493" t="s">
        <v>746</v>
      </c>
      <c r="C493" t="s">
        <v>716</v>
      </c>
      <c r="D493" t="s">
        <v>717</v>
      </c>
      <c r="E493" t="s">
        <v>716</v>
      </c>
      <c r="F493" t="s">
        <v>718</v>
      </c>
      <c r="G493" t="s">
        <v>961</v>
      </c>
      <c r="H493" t="s">
        <v>720</v>
      </c>
      <c r="I493" t="s">
        <v>721</v>
      </c>
      <c r="J493" s="74" t="s">
        <v>1052</v>
      </c>
      <c r="K493" t="s">
        <v>1053</v>
      </c>
      <c r="L493" t="s">
        <v>1054</v>
      </c>
      <c r="M493" s="74" t="s">
        <v>1500</v>
      </c>
      <c r="N493" t="s">
        <v>1501</v>
      </c>
      <c r="O493" t="s">
        <v>1502</v>
      </c>
      <c r="P493" s="74" t="s">
        <v>1080</v>
      </c>
      <c r="Q493" t="s">
        <v>782</v>
      </c>
      <c r="R493" t="s">
        <v>1081</v>
      </c>
      <c r="S493">
        <v>366</v>
      </c>
      <c r="T493" t="s">
        <v>1503</v>
      </c>
      <c r="U493" s="74" t="s">
        <v>1504</v>
      </c>
      <c r="V493" t="s">
        <v>741</v>
      </c>
      <c r="W493" t="s">
        <v>742</v>
      </c>
      <c r="X493">
        <v>100</v>
      </c>
      <c r="Y493">
        <v>279.39999999999998</v>
      </c>
      <c r="Z493">
        <v>279.09932803599997</v>
      </c>
      <c r="AA493">
        <v>248.804828036</v>
      </c>
      <c r="AB493" s="74" t="s">
        <v>1496</v>
      </c>
      <c r="AC493" s="74" t="s">
        <v>1497</v>
      </c>
    </row>
    <row r="494" spans="1:29" x14ac:dyDescent="0.25">
      <c r="A494" t="s">
        <v>1499</v>
      </c>
      <c r="B494" t="s">
        <v>746</v>
      </c>
      <c r="C494" t="s">
        <v>716</v>
      </c>
      <c r="D494" t="s">
        <v>717</v>
      </c>
      <c r="E494" t="s">
        <v>716</v>
      </c>
      <c r="F494" t="s">
        <v>718</v>
      </c>
      <c r="G494" t="s">
        <v>961</v>
      </c>
      <c r="H494" t="s">
        <v>720</v>
      </c>
      <c r="I494" t="s">
        <v>721</v>
      </c>
      <c r="J494" s="74" t="s">
        <v>1052</v>
      </c>
      <c r="K494" t="s">
        <v>1053</v>
      </c>
      <c r="L494" t="s">
        <v>1054</v>
      </c>
      <c r="M494" s="74" t="s">
        <v>1500</v>
      </c>
      <c r="N494" t="s">
        <v>1501</v>
      </c>
      <c r="O494" t="s">
        <v>1502</v>
      </c>
      <c r="P494" s="74" t="s">
        <v>1080</v>
      </c>
      <c r="Q494" t="s">
        <v>782</v>
      </c>
      <c r="R494" t="s">
        <v>1081</v>
      </c>
      <c r="S494">
        <v>366</v>
      </c>
      <c r="T494" t="s">
        <v>1503</v>
      </c>
      <c r="U494" s="74" t="s">
        <v>1504</v>
      </c>
      <c r="V494" t="s">
        <v>1269</v>
      </c>
      <c r="W494" t="s">
        <v>1270</v>
      </c>
      <c r="X494">
        <v>100</v>
      </c>
      <c r="Y494">
        <v>1280</v>
      </c>
      <c r="Z494">
        <v>1279.9915128</v>
      </c>
      <c r="AA494">
        <v>1279.9915128</v>
      </c>
      <c r="AB494" s="74" t="s">
        <v>1496</v>
      </c>
      <c r="AC494" s="74" t="s">
        <v>1497</v>
      </c>
    </row>
    <row r="495" spans="1:29" x14ac:dyDescent="0.25">
      <c r="A495" t="s">
        <v>1505</v>
      </c>
      <c r="B495" t="s">
        <v>746</v>
      </c>
      <c r="C495" t="s">
        <v>716</v>
      </c>
      <c r="D495" t="s">
        <v>717</v>
      </c>
      <c r="E495" t="s">
        <v>716</v>
      </c>
      <c r="F495" t="s">
        <v>718</v>
      </c>
      <c r="G495" t="s">
        <v>1506</v>
      </c>
      <c r="H495" t="s">
        <v>906</v>
      </c>
      <c r="I495" t="s">
        <v>907</v>
      </c>
      <c r="J495" s="74" t="s">
        <v>1507</v>
      </c>
      <c r="K495" t="s">
        <v>1508</v>
      </c>
      <c r="L495" t="s">
        <v>1509</v>
      </c>
      <c r="M495" s="74" t="s">
        <v>1507</v>
      </c>
      <c r="N495" t="s">
        <v>1508</v>
      </c>
      <c r="O495" t="s">
        <v>1509</v>
      </c>
      <c r="P495" s="74" t="s">
        <v>833</v>
      </c>
      <c r="Q495" t="s">
        <v>834</v>
      </c>
      <c r="R495" t="s">
        <v>835</v>
      </c>
      <c r="S495">
        <v>366</v>
      </c>
      <c r="T495" t="s">
        <v>1510</v>
      </c>
      <c r="U495" s="74" t="s">
        <v>1511</v>
      </c>
      <c r="V495" t="s">
        <v>1512</v>
      </c>
      <c r="W495" t="s">
        <v>1513</v>
      </c>
      <c r="X495">
        <v>22</v>
      </c>
      <c r="Y495">
        <v>12.43</v>
      </c>
      <c r="Z495">
        <v>12</v>
      </c>
      <c r="AA495">
        <v>6</v>
      </c>
      <c r="AB495" s="74" t="s">
        <v>1514</v>
      </c>
      <c r="AC495" s="74" t="s">
        <v>1515</v>
      </c>
    </row>
    <row r="496" spans="1:29" x14ac:dyDescent="0.25">
      <c r="A496" t="s">
        <v>1505</v>
      </c>
      <c r="B496" t="s">
        <v>746</v>
      </c>
      <c r="C496" t="s">
        <v>716</v>
      </c>
      <c r="D496" t="s">
        <v>717</v>
      </c>
      <c r="E496" t="s">
        <v>716</v>
      </c>
      <c r="F496" t="s">
        <v>718</v>
      </c>
      <c r="G496" t="s">
        <v>1506</v>
      </c>
      <c r="H496" t="s">
        <v>906</v>
      </c>
      <c r="I496" t="s">
        <v>907</v>
      </c>
      <c r="J496" s="74" t="s">
        <v>1507</v>
      </c>
      <c r="K496" t="s">
        <v>1508</v>
      </c>
      <c r="L496" t="s">
        <v>1509</v>
      </c>
      <c r="M496" s="74" t="s">
        <v>1507</v>
      </c>
      <c r="N496" t="s">
        <v>1508</v>
      </c>
      <c r="O496" t="s">
        <v>1509</v>
      </c>
      <c r="P496" s="74" t="s">
        <v>833</v>
      </c>
      <c r="Q496" t="s">
        <v>834</v>
      </c>
      <c r="R496" t="s">
        <v>835</v>
      </c>
      <c r="S496">
        <v>366</v>
      </c>
      <c r="T496" t="s">
        <v>1510</v>
      </c>
      <c r="U496" s="74" t="s">
        <v>1511</v>
      </c>
      <c r="V496" t="s">
        <v>741</v>
      </c>
      <c r="W496" t="s">
        <v>742</v>
      </c>
      <c r="X496">
        <v>22</v>
      </c>
      <c r="Y496">
        <v>26.27</v>
      </c>
      <c r="Z496">
        <v>26.24</v>
      </c>
      <c r="AA496">
        <v>13.12</v>
      </c>
      <c r="AB496" s="74" t="s">
        <v>1514</v>
      </c>
      <c r="AC496" s="74" t="s">
        <v>1515</v>
      </c>
    </row>
    <row r="497" spans="1:29" x14ac:dyDescent="0.25">
      <c r="A497" t="s">
        <v>1505</v>
      </c>
      <c r="B497" t="s">
        <v>746</v>
      </c>
      <c r="C497" t="s">
        <v>716</v>
      </c>
      <c r="D497" t="s">
        <v>717</v>
      </c>
      <c r="E497" t="s">
        <v>716</v>
      </c>
      <c r="F497" t="s">
        <v>718</v>
      </c>
      <c r="G497" t="s">
        <v>1506</v>
      </c>
      <c r="H497" t="s">
        <v>906</v>
      </c>
      <c r="I497" t="s">
        <v>907</v>
      </c>
      <c r="J497" s="74" t="s">
        <v>1507</v>
      </c>
      <c r="K497" t="s">
        <v>1508</v>
      </c>
      <c r="L497" t="s">
        <v>1509</v>
      </c>
      <c r="M497" s="74" t="s">
        <v>1507</v>
      </c>
      <c r="N497" t="s">
        <v>1508</v>
      </c>
      <c r="O497" t="s">
        <v>1509</v>
      </c>
      <c r="P497" s="74" t="s">
        <v>833</v>
      </c>
      <c r="Q497" t="s">
        <v>834</v>
      </c>
      <c r="R497" t="s">
        <v>835</v>
      </c>
      <c r="S497">
        <v>366</v>
      </c>
      <c r="T497" t="s">
        <v>1510</v>
      </c>
      <c r="U497" s="74" t="s">
        <v>1511</v>
      </c>
      <c r="V497" t="s">
        <v>1160</v>
      </c>
      <c r="W497" t="s">
        <v>1161</v>
      </c>
      <c r="X497">
        <v>22</v>
      </c>
      <c r="Y497">
        <v>6.13</v>
      </c>
      <c r="Z497">
        <v>6</v>
      </c>
      <c r="AA497">
        <v>3</v>
      </c>
      <c r="AB497" s="74" t="s">
        <v>1514</v>
      </c>
      <c r="AC497" s="74" t="s">
        <v>1515</v>
      </c>
    </row>
    <row r="498" spans="1:29" x14ac:dyDescent="0.25">
      <c r="A498" t="s">
        <v>1505</v>
      </c>
      <c r="B498" t="s">
        <v>746</v>
      </c>
      <c r="C498" t="s">
        <v>716</v>
      </c>
      <c r="D498" t="s">
        <v>717</v>
      </c>
      <c r="E498" t="s">
        <v>716</v>
      </c>
      <c r="F498" t="s">
        <v>718</v>
      </c>
      <c r="G498" t="s">
        <v>1506</v>
      </c>
      <c r="H498" t="s">
        <v>906</v>
      </c>
      <c r="I498" t="s">
        <v>907</v>
      </c>
      <c r="J498" s="74" t="s">
        <v>1507</v>
      </c>
      <c r="K498" t="s">
        <v>1508</v>
      </c>
      <c r="L498" t="s">
        <v>1509</v>
      </c>
      <c r="M498" s="74" t="s">
        <v>1507</v>
      </c>
      <c r="N498" t="s">
        <v>1508</v>
      </c>
      <c r="O498" t="s">
        <v>1509</v>
      </c>
      <c r="P498" s="74" t="s">
        <v>833</v>
      </c>
      <c r="Q498" t="s">
        <v>834</v>
      </c>
      <c r="R498" t="s">
        <v>835</v>
      </c>
      <c r="S498">
        <v>366</v>
      </c>
      <c r="T498" t="s">
        <v>1510</v>
      </c>
      <c r="U498" s="74" t="s">
        <v>1511</v>
      </c>
      <c r="V498" t="s">
        <v>1063</v>
      </c>
      <c r="W498" t="s">
        <v>1064</v>
      </c>
      <c r="X498">
        <v>22</v>
      </c>
      <c r="Y498">
        <v>100.16</v>
      </c>
      <c r="Z498">
        <v>100</v>
      </c>
      <c r="AA498">
        <v>50</v>
      </c>
      <c r="AB498" s="74" t="s">
        <v>1514</v>
      </c>
      <c r="AC498" s="74" t="s">
        <v>1515</v>
      </c>
    </row>
    <row r="499" spans="1:29" x14ac:dyDescent="0.25">
      <c r="A499" t="s">
        <v>1505</v>
      </c>
      <c r="B499" t="s">
        <v>746</v>
      </c>
      <c r="C499" t="s">
        <v>716</v>
      </c>
      <c r="D499" t="s">
        <v>717</v>
      </c>
      <c r="E499" t="s">
        <v>716</v>
      </c>
      <c r="F499" t="s">
        <v>718</v>
      </c>
      <c r="G499" t="s">
        <v>1506</v>
      </c>
      <c r="H499" t="s">
        <v>906</v>
      </c>
      <c r="I499" t="s">
        <v>907</v>
      </c>
      <c r="J499" s="74" t="s">
        <v>1507</v>
      </c>
      <c r="K499" t="s">
        <v>1508</v>
      </c>
      <c r="L499" t="s">
        <v>1509</v>
      </c>
      <c r="M499" s="74" t="s">
        <v>1507</v>
      </c>
      <c r="N499" t="s">
        <v>1508</v>
      </c>
      <c r="O499" t="s">
        <v>1509</v>
      </c>
      <c r="P499" s="74" t="s">
        <v>833</v>
      </c>
      <c r="Q499" t="s">
        <v>834</v>
      </c>
      <c r="R499" t="s">
        <v>835</v>
      </c>
      <c r="S499">
        <v>366</v>
      </c>
      <c r="T499" t="s">
        <v>1510</v>
      </c>
      <c r="U499" s="74" t="s">
        <v>1511</v>
      </c>
      <c r="V499" t="s">
        <v>756</v>
      </c>
      <c r="W499" t="s">
        <v>757</v>
      </c>
      <c r="X499">
        <v>22</v>
      </c>
      <c r="Y499">
        <v>2.2000000000000002</v>
      </c>
      <c r="Z499">
        <v>2</v>
      </c>
      <c r="AA499">
        <v>1</v>
      </c>
      <c r="AB499" s="74" t="s">
        <v>1514</v>
      </c>
      <c r="AC499" s="74" t="s">
        <v>1515</v>
      </c>
    </row>
    <row r="500" spans="1:29" x14ac:dyDescent="0.25">
      <c r="A500" t="s">
        <v>1505</v>
      </c>
      <c r="B500" t="s">
        <v>746</v>
      </c>
      <c r="C500" t="s">
        <v>716</v>
      </c>
      <c r="D500" t="s">
        <v>717</v>
      </c>
      <c r="E500" t="s">
        <v>716</v>
      </c>
      <c r="F500" t="s">
        <v>718</v>
      </c>
      <c r="G500" t="s">
        <v>1506</v>
      </c>
      <c r="H500" t="s">
        <v>906</v>
      </c>
      <c r="I500" t="s">
        <v>907</v>
      </c>
      <c r="J500" s="74" t="s">
        <v>1507</v>
      </c>
      <c r="K500" t="s">
        <v>1508</v>
      </c>
      <c r="L500" t="s">
        <v>1509</v>
      </c>
      <c r="M500" s="74" t="s">
        <v>1507</v>
      </c>
      <c r="N500" t="s">
        <v>1508</v>
      </c>
      <c r="O500" t="s">
        <v>1509</v>
      </c>
      <c r="P500" s="74" t="s">
        <v>833</v>
      </c>
      <c r="Q500" t="s">
        <v>834</v>
      </c>
      <c r="R500" t="s">
        <v>835</v>
      </c>
      <c r="S500">
        <v>366</v>
      </c>
      <c r="T500" t="s">
        <v>1510</v>
      </c>
      <c r="U500" s="74" t="s">
        <v>1511</v>
      </c>
      <c r="V500" t="s">
        <v>1348</v>
      </c>
      <c r="W500" t="s">
        <v>1349</v>
      </c>
      <c r="X500">
        <v>22</v>
      </c>
      <c r="Y500">
        <v>6</v>
      </c>
      <c r="Z500">
        <v>5.8</v>
      </c>
      <c r="AA500">
        <v>2.9</v>
      </c>
      <c r="AB500" s="74" t="s">
        <v>1514</v>
      </c>
      <c r="AC500" s="74" t="s">
        <v>1515</v>
      </c>
    </row>
    <row r="501" spans="1:29" x14ac:dyDescent="0.25">
      <c r="A501" t="s">
        <v>1505</v>
      </c>
      <c r="B501" t="s">
        <v>746</v>
      </c>
      <c r="C501" t="s">
        <v>716</v>
      </c>
      <c r="D501" t="s">
        <v>717</v>
      </c>
      <c r="E501" t="s">
        <v>716</v>
      </c>
      <c r="F501" t="s">
        <v>718</v>
      </c>
      <c r="G501" t="s">
        <v>1506</v>
      </c>
      <c r="H501" t="s">
        <v>906</v>
      </c>
      <c r="I501" t="s">
        <v>907</v>
      </c>
      <c r="J501" s="74" t="s">
        <v>1507</v>
      </c>
      <c r="K501" t="s">
        <v>1508</v>
      </c>
      <c r="L501" t="s">
        <v>1509</v>
      </c>
      <c r="M501" s="74" t="s">
        <v>1507</v>
      </c>
      <c r="N501" t="s">
        <v>1508</v>
      </c>
      <c r="O501" t="s">
        <v>1509</v>
      </c>
      <c r="P501" s="74" t="s">
        <v>833</v>
      </c>
      <c r="Q501" t="s">
        <v>834</v>
      </c>
      <c r="R501" t="s">
        <v>835</v>
      </c>
      <c r="S501">
        <v>366</v>
      </c>
      <c r="T501" t="s">
        <v>1510</v>
      </c>
      <c r="U501" s="74" t="s">
        <v>1511</v>
      </c>
      <c r="V501" t="s">
        <v>976</v>
      </c>
      <c r="W501" t="s">
        <v>977</v>
      </c>
      <c r="X501">
        <v>22</v>
      </c>
      <c r="Y501">
        <v>21.14</v>
      </c>
      <c r="Z501">
        <v>21.096</v>
      </c>
      <c r="AA501">
        <v>10.548</v>
      </c>
      <c r="AB501" s="74" t="s">
        <v>1514</v>
      </c>
      <c r="AC501" s="74" t="s">
        <v>1515</v>
      </c>
    </row>
    <row r="502" spans="1:29" x14ac:dyDescent="0.25">
      <c r="A502" t="s">
        <v>1505</v>
      </c>
      <c r="B502" t="s">
        <v>746</v>
      </c>
      <c r="C502" t="s">
        <v>716</v>
      </c>
      <c r="D502" t="s">
        <v>717</v>
      </c>
      <c r="E502" t="s">
        <v>716</v>
      </c>
      <c r="F502" t="s">
        <v>718</v>
      </c>
      <c r="G502" t="s">
        <v>1506</v>
      </c>
      <c r="H502" t="s">
        <v>906</v>
      </c>
      <c r="I502" t="s">
        <v>907</v>
      </c>
      <c r="J502" s="74" t="s">
        <v>1507</v>
      </c>
      <c r="K502" t="s">
        <v>1508</v>
      </c>
      <c r="L502" t="s">
        <v>1509</v>
      </c>
      <c r="M502" s="74" t="s">
        <v>1507</v>
      </c>
      <c r="N502" t="s">
        <v>1508</v>
      </c>
      <c r="O502" t="s">
        <v>1509</v>
      </c>
      <c r="P502" s="74" t="s">
        <v>833</v>
      </c>
      <c r="Q502" t="s">
        <v>834</v>
      </c>
      <c r="R502" t="s">
        <v>835</v>
      </c>
      <c r="S502">
        <v>366</v>
      </c>
      <c r="T502" t="s">
        <v>1510</v>
      </c>
      <c r="U502" s="74" t="s">
        <v>1511</v>
      </c>
      <c r="V502" t="s">
        <v>1344</v>
      </c>
      <c r="W502" t="s">
        <v>1345</v>
      </c>
      <c r="X502">
        <v>22</v>
      </c>
      <c r="Y502">
        <v>17.010000000000002</v>
      </c>
      <c r="Z502">
        <v>17</v>
      </c>
      <c r="AA502">
        <v>8.5</v>
      </c>
      <c r="AB502" s="74" t="s">
        <v>1514</v>
      </c>
      <c r="AC502" s="74" t="s">
        <v>1515</v>
      </c>
    </row>
    <row r="503" spans="1:29" x14ac:dyDescent="0.25">
      <c r="A503" t="s">
        <v>1505</v>
      </c>
      <c r="B503" t="s">
        <v>746</v>
      </c>
      <c r="C503" t="s">
        <v>716</v>
      </c>
      <c r="D503" t="s">
        <v>717</v>
      </c>
      <c r="E503" t="s">
        <v>716</v>
      </c>
      <c r="F503" t="s">
        <v>718</v>
      </c>
      <c r="G503" t="s">
        <v>1506</v>
      </c>
      <c r="H503" t="s">
        <v>906</v>
      </c>
      <c r="I503" t="s">
        <v>907</v>
      </c>
      <c r="J503" s="74" t="s">
        <v>1507</v>
      </c>
      <c r="K503" t="s">
        <v>1508</v>
      </c>
      <c r="L503" t="s">
        <v>1509</v>
      </c>
      <c r="M503" s="74" t="s">
        <v>1507</v>
      </c>
      <c r="N503" t="s">
        <v>1508</v>
      </c>
      <c r="O503" t="s">
        <v>1509</v>
      </c>
      <c r="P503" s="74" t="s">
        <v>833</v>
      </c>
      <c r="Q503" t="s">
        <v>834</v>
      </c>
      <c r="R503" t="s">
        <v>835</v>
      </c>
      <c r="S503">
        <v>366</v>
      </c>
      <c r="T503" t="s">
        <v>1510</v>
      </c>
      <c r="U503" s="74" t="s">
        <v>1511</v>
      </c>
      <c r="V503" t="s">
        <v>1269</v>
      </c>
      <c r="W503" t="s">
        <v>1270</v>
      </c>
      <c r="X503">
        <v>22</v>
      </c>
      <c r="Y503">
        <v>76.8</v>
      </c>
      <c r="Z503">
        <v>76.765000000000001</v>
      </c>
      <c r="AA503">
        <v>38.3825</v>
      </c>
      <c r="AB503" s="74" t="s">
        <v>1514</v>
      </c>
      <c r="AC503" s="74" t="s">
        <v>1515</v>
      </c>
    </row>
    <row r="504" spans="1:29" x14ac:dyDescent="0.25">
      <c r="A504" t="s">
        <v>1505</v>
      </c>
      <c r="B504" t="s">
        <v>746</v>
      </c>
      <c r="C504" t="s">
        <v>716</v>
      </c>
      <c r="D504" t="s">
        <v>717</v>
      </c>
      <c r="E504" t="s">
        <v>716</v>
      </c>
      <c r="F504" t="s">
        <v>718</v>
      </c>
      <c r="G504" t="s">
        <v>1506</v>
      </c>
      <c r="H504" t="s">
        <v>906</v>
      </c>
      <c r="I504" t="s">
        <v>907</v>
      </c>
      <c r="J504" s="74" t="s">
        <v>1507</v>
      </c>
      <c r="K504" t="s">
        <v>1508</v>
      </c>
      <c r="L504" t="s">
        <v>1509</v>
      </c>
      <c r="M504" s="74" t="s">
        <v>1507</v>
      </c>
      <c r="N504" t="s">
        <v>1508</v>
      </c>
      <c r="O504" t="s">
        <v>1509</v>
      </c>
      <c r="P504" s="74" t="s">
        <v>833</v>
      </c>
      <c r="Q504" t="s">
        <v>834</v>
      </c>
      <c r="R504" t="s">
        <v>835</v>
      </c>
      <c r="S504">
        <v>366</v>
      </c>
      <c r="T504" t="s">
        <v>1510</v>
      </c>
      <c r="U504" s="74" t="s">
        <v>1511</v>
      </c>
      <c r="V504" t="s">
        <v>1423</v>
      </c>
      <c r="W504" t="s">
        <v>1424</v>
      </c>
      <c r="X504">
        <v>22</v>
      </c>
      <c r="Y504">
        <v>13.91</v>
      </c>
      <c r="Z504">
        <v>13.88</v>
      </c>
      <c r="AA504">
        <v>6.94</v>
      </c>
      <c r="AB504" s="74" t="s">
        <v>1514</v>
      </c>
      <c r="AC504" s="74" t="s">
        <v>1515</v>
      </c>
    </row>
    <row r="505" spans="1:29" x14ac:dyDescent="0.25">
      <c r="A505" t="s">
        <v>1516</v>
      </c>
      <c r="B505" t="s">
        <v>715</v>
      </c>
      <c r="C505" t="s">
        <v>716</v>
      </c>
      <c r="D505" t="s">
        <v>717</v>
      </c>
      <c r="E505" t="s">
        <v>716</v>
      </c>
      <c r="F505" t="s">
        <v>718</v>
      </c>
      <c r="G505" t="s">
        <v>961</v>
      </c>
      <c r="H505" t="s">
        <v>796</v>
      </c>
      <c r="I505" t="s">
        <v>797</v>
      </c>
      <c r="J505" s="74" t="s">
        <v>1517</v>
      </c>
      <c r="K505" t="s">
        <v>1518</v>
      </c>
      <c r="L505" t="s">
        <v>1519</v>
      </c>
      <c r="M505" s="74" t="s">
        <v>817</v>
      </c>
      <c r="N505" t="s">
        <v>818</v>
      </c>
      <c r="O505" t="s">
        <v>819</v>
      </c>
      <c r="S505">
        <v>366</v>
      </c>
      <c r="T505" t="s">
        <v>1520</v>
      </c>
      <c r="U505" s="74" t="s">
        <v>1521</v>
      </c>
      <c r="V505" t="s">
        <v>949</v>
      </c>
      <c r="W505" t="s">
        <v>950</v>
      </c>
      <c r="X505">
        <v>7</v>
      </c>
      <c r="Y505">
        <v>1271.73</v>
      </c>
      <c r="Z505">
        <v>544.51455102900002</v>
      </c>
      <c r="AA505">
        <v>406.82580102899999</v>
      </c>
      <c r="AB505" s="74" t="s">
        <v>1522</v>
      </c>
      <c r="AC505" s="74" t="s">
        <v>1523</v>
      </c>
    </row>
    <row r="506" spans="1:29" x14ac:dyDescent="0.25">
      <c r="A506" t="s">
        <v>1516</v>
      </c>
      <c r="B506" t="s">
        <v>715</v>
      </c>
      <c r="C506" t="s">
        <v>716</v>
      </c>
      <c r="D506" t="s">
        <v>717</v>
      </c>
      <c r="E506" t="s">
        <v>716</v>
      </c>
      <c r="F506" t="s">
        <v>718</v>
      </c>
      <c r="G506" t="s">
        <v>961</v>
      </c>
      <c r="H506" t="s">
        <v>796</v>
      </c>
      <c r="I506" t="s">
        <v>797</v>
      </c>
      <c r="J506" s="74" t="s">
        <v>1517</v>
      </c>
      <c r="K506" t="s">
        <v>1518</v>
      </c>
      <c r="L506" t="s">
        <v>1519</v>
      </c>
      <c r="M506" s="74" t="s">
        <v>817</v>
      </c>
      <c r="N506" t="s">
        <v>818</v>
      </c>
      <c r="O506" t="s">
        <v>819</v>
      </c>
      <c r="S506">
        <v>366</v>
      </c>
      <c r="T506" t="s">
        <v>1520</v>
      </c>
      <c r="U506" s="74" t="s">
        <v>1521</v>
      </c>
      <c r="V506" t="s">
        <v>806</v>
      </c>
      <c r="W506" t="s">
        <v>807</v>
      </c>
      <c r="X506">
        <v>7</v>
      </c>
      <c r="Y506">
        <v>388.3</v>
      </c>
      <c r="Z506">
        <v>382.90225202459999</v>
      </c>
      <c r="AA506">
        <v>382.90225202459999</v>
      </c>
      <c r="AB506" s="74" t="s">
        <v>1522</v>
      </c>
      <c r="AC506" s="74" t="s">
        <v>1523</v>
      </c>
    </row>
    <row r="507" spans="1:29" x14ac:dyDescent="0.25">
      <c r="A507" t="s">
        <v>1524</v>
      </c>
      <c r="B507" t="s">
        <v>715</v>
      </c>
      <c r="C507" t="s">
        <v>716</v>
      </c>
      <c r="D507" t="s">
        <v>717</v>
      </c>
      <c r="E507" t="s">
        <v>716</v>
      </c>
      <c r="F507" t="s">
        <v>718</v>
      </c>
      <c r="G507" t="s">
        <v>961</v>
      </c>
      <c r="H507" t="s">
        <v>1484</v>
      </c>
      <c r="I507" t="s">
        <v>1485</v>
      </c>
      <c r="J507" s="74" t="s">
        <v>1525</v>
      </c>
      <c r="K507" t="s">
        <v>1526</v>
      </c>
      <c r="L507" t="s">
        <v>1527</v>
      </c>
      <c r="M507" s="74" t="s">
        <v>1528</v>
      </c>
      <c r="N507" t="s">
        <v>1529</v>
      </c>
      <c r="O507" t="s">
        <v>1530</v>
      </c>
      <c r="S507">
        <v>366</v>
      </c>
      <c r="T507" t="s">
        <v>1531</v>
      </c>
      <c r="U507" s="74" t="s">
        <v>1532</v>
      </c>
      <c r="V507" t="s">
        <v>1427</v>
      </c>
      <c r="W507" t="s">
        <v>1428</v>
      </c>
      <c r="Y507">
        <v>60</v>
      </c>
      <c r="Z507">
        <v>59.851249920000001</v>
      </c>
      <c r="AA507">
        <v>59.851249920000001</v>
      </c>
    </row>
    <row r="508" spans="1:29" x14ac:dyDescent="0.25">
      <c r="A508" t="s">
        <v>1533</v>
      </c>
      <c r="B508" t="s">
        <v>715</v>
      </c>
      <c r="C508" t="s">
        <v>716</v>
      </c>
      <c r="D508" t="s">
        <v>717</v>
      </c>
      <c r="E508" t="s">
        <v>716</v>
      </c>
      <c r="F508" t="s">
        <v>718</v>
      </c>
      <c r="G508" t="s">
        <v>1534</v>
      </c>
      <c r="H508" t="s">
        <v>1484</v>
      </c>
      <c r="I508" t="s">
        <v>1485</v>
      </c>
      <c r="J508" s="74" t="s">
        <v>1535</v>
      </c>
      <c r="K508" t="s">
        <v>1536</v>
      </c>
      <c r="L508" t="s">
        <v>1537</v>
      </c>
      <c r="M508" s="74" t="s">
        <v>1535</v>
      </c>
      <c r="N508" t="s">
        <v>1536</v>
      </c>
      <c r="O508" t="s">
        <v>1537</v>
      </c>
      <c r="S508">
        <v>366</v>
      </c>
      <c r="T508" t="s">
        <v>1538</v>
      </c>
      <c r="U508" s="74" t="s">
        <v>1539</v>
      </c>
      <c r="V508" t="s">
        <v>1427</v>
      </c>
      <c r="W508" t="s">
        <v>1428</v>
      </c>
      <c r="Y508">
        <v>48</v>
      </c>
      <c r="Z508">
        <v>44.241707664000003</v>
      </c>
      <c r="AA508">
        <v>44.241707664000003</v>
      </c>
    </row>
    <row r="509" spans="1:29" x14ac:dyDescent="0.25">
      <c r="A509" t="s">
        <v>1540</v>
      </c>
      <c r="B509" t="s">
        <v>746</v>
      </c>
      <c r="C509" t="s">
        <v>716</v>
      </c>
      <c r="D509" t="s">
        <v>717</v>
      </c>
      <c r="E509" t="s">
        <v>716</v>
      </c>
      <c r="F509" t="s">
        <v>718</v>
      </c>
      <c r="G509" t="s">
        <v>1379</v>
      </c>
      <c r="H509" t="s">
        <v>883</v>
      </c>
      <c r="I509" t="s">
        <v>884</v>
      </c>
      <c r="J509" s="74" t="s">
        <v>1380</v>
      </c>
      <c r="K509" t="s">
        <v>1381</v>
      </c>
      <c r="L509" t="s">
        <v>1381</v>
      </c>
      <c r="M509" s="74" t="s">
        <v>1380</v>
      </c>
      <c r="N509" t="s">
        <v>1381</v>
      </c>
      <c r="O509" t="s">
        <v>1381</v>
      </c>
      <c r="P509" s="74" t="s">
        <v>1033</v>
      </c>
      <c r="Q509" t="s">
        <v>1034</v>
      </c>
      <c r="R509" t="s">
        <v>1035</v>
      </c>
      <c r="S509">
        <v>366</v>
      </c>
      <c r="T509" t="s">
        <v>1541</v>
      </c>
      <c r="U509" s="74" t="s">
        <v>1542</v>
      </c>
      <c r="V509" t="s">
        <v>1429</v>
      </c>
      <c r="W509" t="s">
        <v>1430</v>
      </c>
      <c r="X509">
        <v>5</v>
      </c>
      <c r="Y509">
        <v>2.8</v>
      </c>
      <c r="Z509">
        <v>2.782</v>
      </c>
      <c r="AA509">
        <v>1.391</v>
      </c>
      <c r="AB509" s="74" t="s">
        <v>1543</v>
      </c>
      <c r="AC509" s="74" t="s">
        <v>1544</v>
      </c>
    </row>
    <row r="510" spans="1:29" x14ac:dyDescent="0.25">
      <c r="A510" t="s">
        <v>1540</v>
      </c>
      <c r="B510" t="s">
        <v>746</v>
      </c>
      <c r="C510" t="s">
        <v>716</v>
      </c>
      <c r="D510" t="s">
        <v>717</v>
      </c>
      <c r="E510" t="s">
        <v>716</v>
      </c>
      <c r="F510" t="s">
        <v>718</v>
      </c>
      <c r="G510" t="s">
        <v>1379</v>
      </c>
      <c r="H510" t="s">
        <v>883</v>
      </c>
      <c r="I510" t="s">
        <v>884</v>
      </c>
      <c r="J510" s="74" t="s">
        <v>1380</v>
      </c>
      <c r="K510" t="s">
        <v>1381</v>
      </c>
      <c r="L510" t="s">
        <v>1381</v>
      </c>
      <c r="M510" s="74" t="s">
        <v>1380</v>
      </c>
      <c r="N510" t="s">
        <v>1381</v>
      </c>
      <c r="O510" t="s">
        <v>1381</v>
      </c>
      <c r="P510" s="74" t="s">
        <v>1033</v>
      </c>
      <c r="Q510" t="s">
        <v>1034</v>
      </c>
      <c r="R510" t="s">
        <v>1035</v>
      </c>
      <c r="S510">
        <v>366</v>
      </c>
      <c r="T510" t="s">
        <v>1541</v>
      </c>
      <c r="U510" s="74" t="s">
        <v>1542</v>
      </c>
      <c r="V510" t="s">
        <v>1342</v>
      </c>
      <c r="W510" t="s">
        <v>1343</v>
      </c>
      <c r="X510">
        <v>5</v>
      </c>
      <c r="Y510">
        <v>3.09</v>
      </c>
      <c r="Z510">
        <v>3.06</v>
      </c>
      <c r="AA510">
        <v>1.53</v>
      </c>
      <c r="AB510" s="74" t="s">
        <v>1543</v>
      </c>
      <c r="AC510" s="74" t="s">
        <v>1544</v>
      </c>
    </row>
    <row r="511" spans="1:29" x14ac:dyDescent="0.25">
      <c r="A511" t="s">
        <v>1540</v>
      </c>
      <c r="B511" t="s">
        <v>746</v>
      </c>
      <c r="C511" t="s">
        <v>716</v>
      </c>
      <c r="D511" t="s">
        <v>717</v>
      </c>
      <c r="E511" t="s">
        <v>716</v>
      </c>
      <c r="F511" t="s">
        <v>718</v>
      </c>
      <c r="G511" t="s">
        <v>1379</v>
      </c>
      <c r="H511" t="s">
        <v>883</v>
      </c>
      <c r="I511" t="s">
        <v>884</v>
      </c>
      <c r="J511" s="74" t="s">
        <v>1380</v>
      </c>
      <c r="K511" t="s">
        <v>1381</v>
      </c>
      <c r="L511" t="s">
        <v>1381</v>
      </c>
      <c r="M511" s="74" t="s">
        <v>1380</v>
      </c>
      <c r="N511" t="s">
        <v>1381</v>
      </c>
      <c r="O511" t="s">
        <v>1381</v>
      </c>
      <c r="P511" s="74" t="s">
        <v>1033</v>
      </c>
      <c r="Q511" t="s">
        <v>1034</v>
      </c>
      <c r="R511" t="s">
        <v>1035</v>
      </c>
      <c r="S511">
        <v>366</v>
      </c>
      <c r="T511" t="s">
        <v>1541</v>
      </c>
      <c r="U511" s="74" t="s">
        <v>1542</v>
      </c>
      <c r="V511" t="s">
        <v>1048</v>
      </c>
      <c r="W511" t="s">
        <v>1049</v>
      </c>
      <c r="X511">
        <v>5</v>
      </c>
      <c r="Y511">
        <v>20.5</v>
      </c>
      <c r="Z511">
        <v>20.492000000000001</v>
      </c>
      <c r="AA511">
        <v>10.246</v>
      </c>
      <c r="AB511" s="74" t="s">
        <v>1543</v>
      </c>
      <c r="AC511" s="74" t="s">
        <v>1544</v>
      </c>
    </row>
    <row r="512" spans="1:29" x14ac:dyDescent="0.25">
      <c r="A512" t="s">
        <v>1540</v>
      </c>
      <c r="B512" t="s">
        <v>746</v>
      </c>
      <c r="C512" t="s">
        <v>716</v>
      </c>
      <c r="D512" t="s">
        <v>717</v>
      </c>
      <c r="E512" t="s">
        <v>716</v>
      </c>
      <c r="F512" t="s">
        <v>718</v>
      </c>
      <c r="G512" t="s">
        <v>1379</v>
      </c>
      <c r="H512" t="s">
        <v>883</v>
      </c>
      <c r="I512" t="s">
        <v>884</v>
      </c>
      <c r="J512" s="74" t="s">
        <v>1380</v>
      </c>
      <c r="K512" t="s">
        <v>1381</v>
      </c>
      <c r="L512" t="s">
        <v>1381</v>
      </c>
      <c r="M512" s="74" t="s">
        <v>1380</v>
      </c>
      <c r="N512" t="s">
        <v>1381</v>
      </c>
      <c r="O512" t="s">
        <v>1381</v>
      </c>
      <c r="P512" s="74" t="s">
        <v>1033</v>
      </c>
      <c r="Q512" t="s">
        <v>1034</v>
      </c>
      <c r="R512" t="s">
        <v>1035</v>
      </c>
      <c r="S512">
        <v>366</v>
      </c>
      <c r="T512" t="s">
        <v>1541</v>
      </c>
      <c r="U512" s="74" t="s">
        <v>1542</v>
      </c>
      <c r="V512" t="s">
        <v>1545</v>
      </c>
      <c r="W512" t="s">
        <v>1546</v>
      </c>
      <c r="X512">
        <v>5</v>
      </c>
      <c r="Y512">
        <v>3.09</v>
      </c>
      <c r="Z512">
        <v>3</v>
      </c>
      <c r="AA512">
        <v>1.5</v>
      </c>
      <c r="AB512" s="74" t="s">
        <v>1543</v>
      </c>
      <c r="AC512" s="74" t="s">
        <v>1544</v>
      </c>
    </row>
    <row r="513" spans="1:29" x14ac:dyDescent="0.25">
      <c r="A513" t="s">
        <v>1540</v>
      </c>
      <c r="B513" t="s">
        <v>746</v>
      </c>
      <c r="C513" t="s">
        <v>716</v>
      </c>
      <c r="D513" t="s">
        <v>717</v>
      </c>
      <c r="E513" t="s">
        <v>716</v>
      </c>
      <c r="F513" t="s">
        <v>718</v>
      </c>
      <c r="G513" t="s">
        <v>1379</v>
      </c>
      <c r="H513" t="s">
        <v>883</v>
      </c>
      <c r="I513" t="s">
        <v>884</v>
      </c>
      <c r="J513" s="74" t="s">
        <v>1380</v>
      </c>
      <c r="K513" t="s">
        <v>1381</v>
      </c>
      <c r="L513" t="s">
        <v>1381</v>
      </c>
      <c r="M513" s="74" t="s">
        <v>1380</v>
      </c>
      <c r="N513" t="s">
        <v>1381</v>
      </c>
      <c r="O513" t="s">
        <v>1381</v>
      </c>
      <c r="P513" s="74" t="s">
        <v>1033</v>
      </c>
      <c r="Q513" t="s">
        <v>1034</v>
      </c>
      <c r="R513" t="s">
        <v>1035</v>
      </c>
      <c r="S513">
        <v>366</v>
      </c>
      <c r="T513" t="s">
        <v>1541</v>
      </c>
      <c r="U513" s="74" t="s">
        <v>1542</v>
      </c>
      <c r="V513" t="s">
        <v>1547</v>
      </c>
      <c r="W513" t="s">
        <v>1548</v>
      </c>
      <c r="X513">
        <v>5</v>
      </c>
      <c r="Y513">
        <v>4.2</v>
      </c>
      <c r="Z513">
        <v>4.1859999999999999</v>
      </c>
      <c r="AA513">
        <v>2.093</v>
      </c>
      <c r="AB513" s="74" t="s">
        <v>1543</v>
      </c>
      <c r="AC513" s="74" t="s">
        <v>1544</v>
      </c>
    </row>
    <row r="514" spans="1:29" x14ac:dyDescent="0.25">
      <c r="A514" t="s">
        <v>1540</v>
      </c>
      <c r="B514" t="s">
        <v>746</v>
      </c>
      <c r="C514" t="s">
        <v>716</v>
      </c>
      <c r="D514" t="s">
        <v>717</v>
      </c>
      <c r="E514" t="s">
        <v>716</v>
      </c>
      <c r="F514" t="s">
        <v>718</v>
      </c>
      <c r="G514" t="s">
        <v>1379</v>
      </c>
      <c r="H514" t="s">
        <v>883</v>
      </c>
      <c r="I514" t="s">
        <v>884</v>
      </c>
      <c r="J514" s="74" t="s">
        <v>1380</v>
      </c>
      <c r="K514" t="s">
        <v>1381</v>
      </c>
      <c r="L514" t="s">
        <v>1381</v>
      </c>
      <c r="M514" s="74" t="s">
        <v>1380</v>
      </c>
      <c r="N514" t="s">
        <v>1381</v>
      </c>
      <c r="O514" t="s">
        <v>1381</v>
      </c>
      <c r="P514" s="74" t="s">
        <v>1033</v>
      </c>
      <c r="Q514" t="s">
        <v>1034</v>
      </c>
      <c r="R514" t="s">
        <v>1035</v>
      </c>
      <c r="S514">
        <v>366</v>
      </c>
      <c r="T514" t="s">
        <v>1541</v>
      </c>
      <c r="U514" s="74" t="s">
        <v>1542</v>
      </c>
      <c r="V514" t="s">
        <v>1160</v>
      </c>
      <c r="W514" t="s">
        <v>1161</v>
      </c>
      <c r="X514">
        <v>5</v>
      </c>
      <c r="Y514">
        <v>6.91</v>
      </c>
      <c r="Z514">
        <v>1.976</v>
      </c>
      <c r="AA514">
        <v>0.98799999999999999</v>
      </c>
      <c r="AB514" s="74" t="s">
        <v>1543</v>
      </c>
      <c r="AC514" s="74" t="s">
        <v>1544</v>
      </c>
    </row>
    <row r="515" spans="1:29" x14ac:dyDescent="0.25">
      <c r="A515" t="s">
        <v>1540</v>
      </c>
      <c r="B515" t="s">
        <v>746</v>
      </c>
      <c r="C515" t="s">
        <v>716</v>
      </c>
      <c r="D515" t="s">
        <v>717</v>
      </c>
      <c r="E515" t="s">
        <v>716</v>
      </c>
      <c r="F515" t="s">
        <v>718</v>
      </c>
      <c r="G515" t="s">
        <v>1379</v>
      </c>
      <c r="H515" t="s">
        <v>883</v>
      </c>
      <c r="I515" t="s">
        <v>884</v>
      </c>
      <c r="J515" s="74" t="s">
        <v>1380</v>
      </c>
      <c r="K515" t="s">
        <v>1381</v>
      </c>
      <c r="L515" t="s">
        <v>1381</v>
      </c>
      <c r="M515" s="74" t="s">
        <v>1380</v>
      </c>
      <c r="N515" t="s">
        <v>1381</v>
      </c>
      <c r="O515" t="s">
        <v>1381</v>
      </c>
      <c r="P515" s="74" t="s">
        <v>1033</v>
      </c>
      <c r="Q515" t="s">
        <v>1034</v>
      </c>
      <c r="R515" t="s">
        <v>1035</v>
      </c>
      <c r="S515">
        <v>366</v>
      </c>
      <c r="T515" t="s">
        <v>1541</v>
      </c>
      <c r="U515" s="74" t="s">
        <v>1542</v>
      </c>
      <c r="V515" t="s">
        <v>756</v>
      </c>
      <c r="W515" t="s">
        <v>757</v>
      </c>
      <c r="X515">
        <v>5</v>
      </c>
      <c r="Y515">
        <v>2.14</v>
      </c>
      <c r="Z515">
        <v>2.1</v>
      </c>
      <c r="AA515">
        <v>1.05</v>
      </c>
      <c r="AB515" s="74" t="s">
        <v>1543</v>
      </c>
      <c r="AC515" s="74" t="s">
        <v>1544</v>
      </c>
    </row>
    <row r="516" spans="1:29" x14ac:dyDescent="0.25">
      <c r="A516" t="s">
        <v>1540</v>
      </c>
      <c r="B516" t="s">
        <v>746</v>
      </c>
      <c r="C516" t="s">
        <v>716</v>
      </c>
      <c r="D516" t="s">
        <v>717</v>
      </c>
      <c r="E516" t="s">
        <v>716</v>
      </c>
      <c r="F516" t="s">
        <v>718</v>
      </c>
      <c r="G516" t="s">
        <v>1379</v>
      </c>
      <c r="H516" t="s">
        <v>883</v>
      </c>
      <c r="I516" t="s">
        <v>884</v>
      </c>
      <c r="J516" s="74" t="s">
        <v>1380</v>
      </c>
      <c r="K516" t="s">
        <v>1381</v>
      </c>
      <c r="L516" t="s">
        <v>1381</v>
      </c>
      <c r="M516" s="74" t="s">
        <v>1380</v>
      </c>
      <c r="N516" t="s">
        <v>1381</v>
      </c>
      <c r="O516" t="s">
        <v>1381</v>
      </c>
      <c r="P516" s="74" t="s">
        <v>1033</v>
      </c>
      <c r="Q516" t="s">
        <v>1034</v>
      </c>
      <c r="R516" t="s">
        <v>1035</v>
      </c>
      <c r="S516">
        <v>366</v>
      </c>
      <c r="T516" t="s">
        <v>1541</v>
      </c>
      <c r="U516" s="74" t="s">
        <v>1542</v>
      </c>
      <c r="V516" t="s">
        <v>976</v>
      </c>
      <c r="W516" t="s">
        <v>977</v>
      </c>
      <c r="X516">
        <v>5</v>
      </c>
      <c r="Y516">
        <v>8.1</v>
      </c>
      <c r="Z516">
        <v>8.048</v>
      </c>
      <c r="AA516">
        <v>4.024</v>
      </c>
      <c r="AB516" s="74" t="s">
        <v>1543</v>
      </c>
      <c r="AC516" s="74" t="s">
        <v>1544</v>
      </c>
    </row>
    <row r="517" spans="1:29" x14ac:dyDescent="0.25">
      <c r="A517" t="s">
        <v>1540</v>
      </c>
      <c r="B517" t="s">
        <v>746</v>
      </c>
      <c r="C517" t="s">
        <v>716</v>
      </c>
      <c r="D517" t="s">
        <v>717</v>
      </c>
      <c r="E517" t="s">
        <v>716</v>
      </c>
      <c r="F517" t="s">
        <v>718</v>
      </c>
      <c r="G517" t="s">
        <v>1379</v>
      </c>
      <c r="H517" t="s">
        <v>883</v>
      </c>
      <c r="I517" t="s">
        <v>884</v>
      </c>
      <c r="J517" s="74" t="s">
        <v>1380</v>
      </c>
      <c r="K517" t="s">
        <v>1381</v>
      </c>
      <c r="L517" t="s">
        <v>1381</v>
      </c>
      <c r="M517" s="74" t="s">
        <v>1380</v>
      </c>
      <c r="N517" t="s">
        <v>1381</v>
      </c>
      <c r="O517" t="s">
        <v>1381</v>
      </c>
      <c r="P517" s="74" t="s">
        <v>1033</v>
      </c>
      <c r="Q517" t="s">
        <v>1034</v>
      </c>
      <c r="R517" t="s">
        <v>1035</v>
      </c>
      <c r="S517">
        <v>366</v>
      </c>
      <c r="T517" t="s">
        <v>1541</v>
      </c>
      <c r="U517" s="74" t="s">
        <v>1542</v>
      </c>
      <c r="V517" t="s">
        <v>1073</v>
      </c>
      <c r="W517" t="s">
        <v>1074</v>
      </c>
      <c r="X517">
        <v>5</v>
      </c>
      <c r="Y517">
        <v>4.24</v>
      </c>
      <c r="Z517">
        <v>4.2</v>
      </c>
      <c r="AA517">
        <v>2.1</v>
      </c>
      <c r="AB517" s="74" t="s">
        <v>1543</v>
      </c>
      <c r="AC517" s="74" t="s">
        <v>1544</v>
      </c>
    </row>
    <row r="518" spans="1:29" x14ac:dyDescent="0.25">
      <c r="A518" t="s">
        <v>1540</v>
      </c>
      <c r="B518" t="s">
        <v>746</v>
      </c>
      <c r="C518" t="s">
        <v>716</v>
      </c>
      <c r="D518" t="s">
        <v>717</v>
      </c>
      <c r="E518" t="s">
        <v>716</v>
      </c>
      <c r="F518" t="s">
        <v>718</v>
      </c>
      <c r="G518" t="s">
        <v>1379</v>
      </c>
      <c r="H518" t="s">
        <v>883</v>
      </c>
      <c r="I518" t="s">
        <v>884</v>
      </c>
      <c r="J518" s="74" t="s">
        <v>1380</v>
      </c>
      <c r="K518" t="s">
        <v>1381</v>
      </c>
      <c r="L518" t="s">
        <v>1381</v>
      </c>
      <c r="M518" s="74" t="s">
        <v>1380</v>
      </c>
      <c r="N518" t="s">
        <v>1381</v>
      </c>
      <c r="O518" t="s">
        <v>1381</v>
      </c>
      <c r="P518" s="74" t="s">
        <v>1033</v>
      </c>
      <c r="Q518" t="s">
        <v>1034</v>
      </c>
      <c r="R518" t="s">
        <v>1035</v>
      </c>
      <c r="S518">
        <v>366</v>
      </c>
      <c r="T518" t="s">
        <v>1541</v>
      </c>
      <c r="U518" s="74" t="s">
        <v>1542</v>
      </c>
      <c r="V518" t="s">
        <v>790</v>
      </c>
      <c r="W518" t="s">
        <v>791</v>
      </c>
      <c r="X518">
        <v>5</v>
      </c>
      <c r="Y518">
        <v>2.57</v>
      </c>
      <c r="Z518">
        <v>2.5499999999999998</v>
      </c>
      <c r="AA518">
        <v>1.2749999999999999</v>
      </c>
      <c r="AB518" s="74" t="s">
        <v>1543</v>
      </c>
      <c r="AC518" s="74" t="s">
        <v>1544</v>
      </c>
    </row>
    <row r="519" spans="1:29" x14ac:dyDescent="0.25">
      <c r="A519" t="s">
        <v>1540</v>
      </c>
      <c r="B519" t="s">
        <v>746</v>
      </c>
      <c r="C519" t="s">
        <v>716</v>
      </c>
      <c r="D519" t="s">
        <v>717</v>
      </c>
      <c r="E519" t="s">
        <v>716</v>
      </c>
      <c r="F519" t="s">
        <v>718</v>
      </c>
      <c r="G519" t="s">
        <v>1379</v>
      </c>
      <c r="H519" t="s">
        <v>883</v>
      </c>
      <c r="I519" t="s">
        <v>884</v>
      </c>
      <c r="J519" s="74" t="s">
        <v>1380</v>
      </c>
      <c r="K519" t="s">
        <v>1381</v>
      </c>
      <c r="L519" t="s">
        <v>1381</v>
      </c>
      <c r="M519" s="74" t="s">
        <v>1380</v>
      </c>
      <c r="N519" t="s">
        <v>1381</v>
      </c>
      <c r="O519" t="s">
        <v>1381</v>
      </c>
      <c r="P519" s="74" t="s">
        <v>1033</v>
      </c>
      <c r="Q519" t="s">
        <v>1034</v>
      </c>
      <c r="R519" t="s">
        <v>1035</v>
      </c>
      <c r="S519">
        <v>366</v>
      </c>
      <c r="T519" t="s">
        <v>1541</v>
      </c>
      <c r="U519" s="74" t="s">
        <v>1542</v>
      </c>
      <c r="V519" t="s">
        <v>741</v>
      </c>
      <c r="W519" t="s">
        <v>742</v>
      </c>
      <c r="X519">
        <v>5</v>
      </c>
      <c r="Y519">
        <v>7.71</v>
      </c>
      <c r="Z519">
        <v>7.65</v>
      </c>
      <c r="AA519">
        <v>3.8250000000000002</v>
      </c>
      <c r="AB519" s="74" t="s">
        <v>1543</v>
      </c>
      <c r="AC519" s="74" t="s">
        <v>1544</v>
      </c>
    </row>
    <row r="520" spans="1:29" x14ac:dyDescent="0.25">
      <c r="A520" t="s">
        <v>1540</v>
      </c>
      <c r="B520" t="s">
        <v>746</v>
      </c>
      <c r="C520" t="s">
        <v>716</v>
      </c>
      <c r="D520" t="s">
        <v>717</v>
      </c>
      <c r="E520" t="s">
        <v>716</v>
      </c>
      <c r="F520" t="s">
        <v>718</v>
      </c>
      <c r="G520" t="s">
        <v>1379</v>
      </c>
      <c r="H520" t="s">
        <v>883</v>
      </c>
      <c r="I520" t="s">
        <v>884</v>
      </c>
      <c r="J520" s="74" t="s">
        <v>1380</v>
      </c>
      <c r="K520" t="s">
        <v>1381</v>
      </c>
      <c r="L520" t="s">
        <v>1381</v>
      </c>
      <c r="M520" s="74" t="s">
        <v>1380</v>
      </c>
      <c r="N520" t="s">
        <v>1381</v>
      </c>
      <c r="O520" t="s">
        <v>1381</v>
      </c>
      <c r="P520" s="74" t="s">
        <v>1033</v>
      </c>
      <c r="Q520" t="s">
        <v>1034</v>
      </c>
      <c r="R520" t="s">
        <v>1035</v>
      </c>
      <c r="S520">
        <v>366</v>
      </c>
      <c r="T520" t="s">
        <v>1541</v>
      </c>
      <c r="U520" s="74" t="s">
        <v>1542</v>
      </c>
      <c r="V520" t="s">
        <v>1549</v>
      </c>
      <c r="W520" t="s">
        <v>1550</v>
      </c>
      <c r="X520">
        <v>5</v>
      </c>
      <c r="Y520">
        <v>13.12</v>
      </c>
      <c r="Z520">
        <v>13.103999999999999</v>
      </c>
      <c r="AA520">
        <v>6.5519999999999996</v>
      </c>
      <c r="AB520" s="74" t="s">
        <v>1543</v>
      </c>
      <c r="AC520" s="74" t="s">
        <v>1544</v>
      </c>
    </row>
    <row r="521" spans="1:29" x14ac:dyDescent="0.25">
      <c r="A521" t="s">
        <v>1540</v>
      </c>
      <c r="B521" t="s">
        <v>746</v>
      </c>
      <c r="C521" t="s">
        <v>716</v>
      </c>
      <c r="D521" t="s">
        <v>717</v>
      </c>
      <c r="E521" t="s">
        <v>716</v>
      </c>
      <c r="F521" t="s">
        <v>718</v>
      </c>
      <c r="G521" t="s">
        <v>1379</v>
      </c>
      <c r="H521" t="s">
        <v>883</v>
      </c>
      <c r="I521" t="s">
        <v>884</v>
      </c>
      <c r="J521" s="74" t="s">
        <v>1380</v>
      </c>
      <c r="K521" t="s">
        <v>1381</v>
      </c>
      <c r="L521" t="s">
        <v>1381</v>
      </c>
      <c r="M521" s="74" t="s">
        <v>1380</v>
      </c>
      <c r="N521" t="s">
        <v>1381</v>
      </c>
      <c r="O521" t="s">
        <v>1381</v>
      </c>
      <c r="P521" s="74" t="s">
        <v>1033</v>
      </c>
      <c r="Q521" t="s">
        <v>1034</v>
      </c>
      <c r="R521" t="s">
        <v>1035</v>
      </c>
      <c r="S521">
        <v>366</v>
      </c>
      <c r="T521" t="s">
        <v>1541</v>
      </c>
      <c r="U521" s="74" t="s">
        <v>1542</v>
      </c>
      <c r="V521" t="s">
        <v>739</v>
      </c>
      <c r="W521" t="s">
        <v>740</v>
      </c>
      <c r="X521">
        <v>5</v>
      </c>
      <c r="Y521">
        <v>3.02</v>
      </c>
      <c r="Z521">
        <v>3</v>
      </c>
      <c r="AA521">
        <v>1.5</v>
      </c>
      <c r="AB521" s="74" t="s">
        <v>1543</v>
      </c>
      <c r="AC521" s="74" t="s">
        <v>1544</v>
      </c>
    </row>
    <row r="522" spans="1:29" x14ac:dyDescent="0.25">
      <c r="A522" t="s">
        <v>1551</v>
      </c>
      <c r="B522" t="s">
        <v>746</v>
      </c>
      <c r="C522" t="s">
        <v>716</v>
      </c>
      <c r="D522" t="s">
        <v>717</v>
      </c>
      <c r="E522" t="s">
        <v>716</v>
      </c>
      <c r="F522" t="s">
        <v>718</v>
      </c>
      <c r="G522" t="s">
        <v>1552</v>
      </c>
      <c r="H522" t="s">
        <v>828</v>
      </c>
      <c r="I522" t="s">
        <v>829</v>
      </c>
      <c r="J522" s="74" t="s">
        <v>1553</v>
      </c>
      <c r="K522" t="s">
        <v>1554</v>
      </c>
      <c r="L522" t="s">
        <v>1555</v>
      </c>
      <c r="M522" s="74" t="s">
        <v>1231</v>
      </c>
      <c r="N522" t="s">
        <v>1232</v>
      </c>
      <c r="O522" t="s">
        <v>1233</v>
      </c>
      <c r="P522" s="74" t="s">
        <v>1556</v>
      </c>
      <c r="Q522" t="s">
        <v>1557</v>
      </c>
      <c r="R522" t="s">
        <v>1558</v>
      </c>
      <c r="S522">
        <v>366</v>
      </c>
      <c r="T522" t="s">
        <v>1559</v>
      </c>
      <c r="U522" s="74" t="s">
        <v>1560</v>
      </c>
      <c r="V522" t="s">
        <v>1160</v>
      </c>
      <c r="W522" t="s">
        <v>1161</v>
      </c>
      <c r="X522">
        <v>20</v>
      </c>
      <c r="Y522">
        <v>19.02</v>
      </c>
      <c r="Z522">
        <v>19.02</v>
      </c>
      <c r="AA522">
        <v>9.51</v>
      </c>
      <c r="AB522" s="74" t="s">
        <v>1561</v>
      </c>
      <c r="AC522" s="74" t="s">
        <v>1562</v>
      </c>
    </row>
    <row r="523" spans="1:29" x14ac:dyDescent="0.25">
      <c r="A523" t="s">
        <v>1551</v>
      </c>
      <c r="B523" t="s">
        <v>746</v>
      </c>
      <c r="C523" t="s">
        <v>716</v>
      </c>
      <c r="D523" t="s">
        <v>717</v>
      </c>
      <c r="E523" t="s">
        <v>716</v>
      </c>
      <c r="F523" t="s">
        <v>718</v>
      </c>
      <c r="G523" t="s">
        <v>1552</v>
      </c>
      <c r="H523" t="s">
        <v>828</v>
      </c>
      <c r="I523" t="s">
        <v>829</v>
      </c>
      <c r="J523" s="74" t="s">
        <v>1553</v>
      </c>
      <c r="K523" t="s">
        <v>1554</v>
      </c>
      <c r="L523" t="s">
        <v>1555</v>
      </c>
      <c r="M523" s="74" t="s">
        <v>1231</v>
      </c>
      <c r="N523" t="s">
        <v>1232</v>
      </c>
      <c r="O523" t="s">
        <v>1233</v>
      </c>
      <c r="P523" s="74" t="s">
        <v>1556</v>
      </c>
      <c r="Q523" t="s">
        <v>1557</v>
      </c>
      <c r="R523" t="s">
        <v>1558</v>
      </c>
      <c r="S523">
        <v>366</v>
      </c>
      <c r="T523" t="s">
        <v>1559</v>
      </c>
      <c r="U523" s="74" t="s">
        <v>1560</v>
      </c>
      <c r="V523" t="s">
        <v>1563</v>
      </c>
      <c r="W523" t="s">
        <v>1564</v>
      </c>
      <c r="X523">
        <v>20</v>
      </c>
      <c r="Y523">
        <v>1.87</v>
      </c>
      <c r="Z523">
        <v>1.86</v>
      </c>
      <c r="AA523">
        <v>0.93</v>
      </c>
      <c r="AB523" s="74" t="s">
        <v>1561</v>
      </c>
      <c r="AC523" s="74" t="s">
        <v>1562</v>
      </c>
    </row>
    <row r="524" spans="1:29" x14ac:dyDescent="0.25">
      <c r="A524" t="s">
        <v>1551</v>
      </c>
      <c r="B524" t="s">
        <v>746</v>
      </c>
      <c r="C524" t="s">
        <v>716</v>
      </c>
      <c r="D524" t="s">
        <v>717</v>
      </c>
      <c r="E524" t="s">
        <v>716</v>
      </c>
      <c r="F524" t="s">
        <v>718</v>
      </c>
      <c r="G524" t="s">
        <v>1552</v>
      </c>
      <c r="H524" t="s">
        <v>828</v>
      </c>
      <c r="I524" t="s">
        <v>829</v>
      </c>
      <c r="J524" s="74" t="s">
        <v>1553</v>
      </c>
      <c r="K524" t="s">
        <v>1554</v>
      </c>
      <c r="L524" t="s">
        <v>1555</v>
      </c>
      <c r="M524" s="74" t="s">
        <v>1231</v>
      </c>
      <c r="N524" t="s">
        <v>1232</v>
      </c>
      <c r="O524" t="s">
        <v>1233</v>
      </c>
      <c r="P524" s="74" t="s">
        <v>1556</v>
      </c>
      <c r="Q524" t="s">
        <v>1557</v>
      </c>
      <c r="R524" t="s">
        <v>1558</v>
      </c>
      <c r="S524">
        <v>366</v>
      </c>
      <c r="T524" t="s">
        <v>1559</v>
      </c>
      <c r="U524" s="74" t="s">
        <v>1560</v>
      </c>
      <c r="V524" t="s">
        <v>1565</v>
      </c>
      <c r="W524" t="s">
        <v>1566</v>
      </c>
      <c r="X524">
        <v>20</v>
      </c>
      <c r="Y524">
        <v>14.7</v>
      </c>
      <c r="Z524">
        <v>14.7</v>
      </c>
      <c r="AA524">
        <v>7.35</v>
      </c>
      <c r="AB524" s="74" t="s">
        <v>1561</v>
      </c>
      <c r="AC524" s="74" t="s">
        <v>1562</v>
      </c>
    </row>
    <row r="525" spans="1:29" x14ac:dyDescent="0.25">
      <c r="A525" t="s">
        <v>1551</v>
      </c>
      <c r="B525" t="s">
        <v>746</v>
      </c>
      <c r="C525" t="s">
        <v>716</v>
      </c>
      <c r="D525" t="s">
        <v>717</v>
      </c>
      <c r="E525" t="s">
        <v>716</v>
      </c>
      <c r="F525" t="s">
        <v>718</v>
      </c>
      <c r="G525" t="s">
        <v>1552</v>
      </c>
      <c r="H525" t="s">
        <v>828</v>
      </c>
      <c r="I525" t="s">
        <v>829</v>
      </c>
      <c r="J525" s="74" t="s">
        <v>1553</v>
      </c>
      <c r="K525" t="s">
        <v>1554</v>
      </c>
      <c r="L525" t="s">
        <v>1555</v>
      </c>
      <c r="M525" s="74" t="s">
        <v>1231</v>
      </c>
      <c r="N525" t="s">
        <v>1232</v>
      </c>
      <c r="O525" t="s">
        <v>1233</v>
      </c>
      <c r="P525" s="74" t="s">
        <v>1556</v>
      </c>
      <c r="Q525" t="s">
        <v>1557</v>
      </c>
      <c r="R525" t="s">
        <v>1558</v>
      </c>
      <c r="S525">
        <v>366</v>
      </c>
      <c r="T525" t="s">
        <v>1559</v>
      </c>
      <c r="U525" s="74" t="s">
        <v>1560</v>
      </c>
      <c r="V525" t="s">
        <v>926</v>
      </c>
      <c r="W525" t="s">
        <v>70</v>
      </c>
      <c r="X525">
        <v>20</v>
      </c>
      <c r="Y525">
        <v>235.19</v>
      </c>
      <c r="Z525">
        <v>225.03</v>
      </c>
      <c r="AA525">
        <v>112.515</v>
      </c>
      <c r="AB525" s="74" t="s">
        <v>1561</v>
      </c>
      <c r="AC525" s="74" t="s">
        <v>1562</v>
      </c>
    </row>
    <row r="526" spans="1:29" x14ac:dyDescent="0.25">
      <c r="A526" t="s">
        <v>1551</v>
      </c>
      <c r="B526" t="s">
        <v>746</v>
      </c>
      <c r="C526" t="s">
        <v>716</v>
      </c>
      <c r="D526" t="s">
        <v>717</v>
      </c>
      <c r="E526" t="s">
        <v>716</v>
      </c>
      <c r="F526" t="s">
        <v>718</v>
      </c>
      <c r="G526" t="s">
        <v>1552</v>
      </c>
      <c r="H526" t="s">
        <v>828</v>
      </c>
      <c r="I526" t="s">
        <v>829</v>
      </c>
      <c r="J526" s="74" t="s">
        <v>1553</v>
      </c>
      <c r="K526" t="s">
        <v>1554</v>
      </c>
      <c r="L526" t="s">
        <v>1555</v>
      </c>
      <c r="M526" s="74" t="s">
        <v>1231</v>
      </c>
      <c r="N526" t="s">
        <v>1232</v>
      </c>
      <c r="O526" t="s">
        <v>1233</v>
      </c>
      <c r="P526" s="74" t="s">
        <v>1556</v>
      </c>
      <c r="Q526" t="s">
        <v>1557</v>
      </c>
      <c r="R526" t="s">
        <v>1558</v>
      </c>
      <c r="S526">
        <v>366</v>
      </c>
      <c r="T526" t="s">
        <v>1559</v>
      </c>
      <c r="U526" s="74" t="s">
        <v>1560</v>
      </c>
      <c r="V526" t="s">
        <v>838</v>
      </c>
      <c r="W526" t="s">
        <v>839</v>
      </c>
      <c r="X526">
        <v>20</v>
      </c>
      <c r="Y526">
        <v>145.22999999999999</v>
      </c>
      <c r="Z526">
        <v>145.21199999999999</v>
      </c>
      <c r="AA526">
        <v>72.605999999999995</v>
      </c>
      <c r="AB526" s="74" t="s">
        <v>1561</v>
      </c>
      <c r="AC526" s="74" t="s">
        <v>1562</v>
      </c>
    </row>
    <row r="527" spans="1:29" x14ac:dyDescent="0.25">
      <c r="A527" t="s">
        <v>1551</v>
      </c>
      <c r="B527" t="s">
        <v>746</v>
      </c>
      <c r="C527" t="s">
        <v>716</v>
      </c>
      <c r="D527" t="s">
        <v>717</v>
      </c>
      <c r="E527" t="s">
        <v>716</v>
      </c>
      <c r="F527" t="s">
        <v>718</v>
      </c>
      <c r="G527" t="s">
        <v>1552</v>
      </c>
      <c r="H527" t="s">
        <v>828</v>
      </c>
      <c r="I527" t="s">
        <v>829</v>
      </c>
      <c r="J527" s="74" t="s">
        <v>1553</v>
      </c>
      <c r="K527" t="s">
        <v>1554</v>
      </c>
      <c r="L527" t="s">
        <v>1555</v>
      </c>
      <c r="M527" s="74" t="s">
        <v>1231</v>
      </c>
      <c r="N527" t="s">
        <v>1232</v>
      </c>
      <c r="O527" t="s">
        <v>1233</v>
      </c>
      <c r="P527" s="74" t="s">
        <v>1556</v>
      </c>
      <c r="Q527" t="s">
        <v>1557</v>
      </c>
      <c r="R527" t="s">
        <v>1558</v>
      </c>
      <c r="S527">
        <v>366</v>
      </c>
      <c r="T527" t="s">
        <v>1559</v>
      </c>
      <c r="U527" s="74" t="s">
        <v>1560</v>
      </c>
      <c r="V527" t="s">
        <v>846</v>
      </c>
      <c r="W527" t="s">
        <v>847</v>
      </c>
      <c r="X527">
        <v>20</v>
      </c>
      <c r="Y527">
        <v>16.100000000000001</v>
      </c>
      <c r="Z527">
        <v>16.079999999999998</v>
      </c>
      <c r="AA527">
        <v>8.0399999999999991</v>
      </c>
      <c r="AB527" s="74" t="s">
        <v>1561</v>
      </c>
      <c r="AC527" s="74" t="s">
        <v>1562</v>
      </c>
    </row>
    <row r="528" spans="1:29" x14ac:dyDescent="0.25">
      <c r="A528" t="s">
        <v>1567</v>
      </c>
      <c r="B528" t="s">
        <v>746</v>
      </c>
      <c r="C528" t="s">
        <v>716</v>
      </c>
      <c r="D528" t="s">
        <v>717</v>
      </c>
      <c r="E528" t="s">
        <v>716</v>
      </c>
      <c r="F528" t="s">
        <v>718</v>
      </c>
      <c r="G528" t="s">
        <v>1051</v>
      </c>
      <c r="H528" t="s">
        <v>720</v>
      </c>
      <c r="I528" t="s">
        <v>721</v>
      </c>
      <c r="J528" s="74" t="s">
        <v>1568</v>
      </c>
      <c r="K528" t="s">
        <v>1569</v>
      </c>
      <c r="L528" t="s">
        <v>1570</v>
      </c>
      <c r="M528" s="74" t="s">
        <v>817</v>
      </c>
      <c r="N528" t="s">
        <v>818</v>
      </c>
      <c r="O528" t="s">
        <v>819</v>
      </c>
      <c r="P528" s="74" t="s">
        <v>1080</v>
      </c>
      <c r="Q528" t="s">
        <v>782</v>
      </c>
      <c r="R528" t="s">
        <v>1081</v>
      </c>
      <c r="S528">
        <v>366</v>
      </c>
      <c r="T528" t="s">
        <v>1571</v>
      </c>
      <c r="U528" s="74" t="s">
        <v>1572</v>
      </c>
      <c r="V528" t="s">
        <v>1073</v>
      </c>
      <c r="W528" t="s">
        <v>1074</v>
      </c>
      <c r="X528">
        <v>75</v>
      </c>
      <c r="Y528">
        <v>154.19999999999999</v>
      </c>
      <c r="Z528">
        <v>37.9176</v>
      </c>
      <c r="AA528">
        <v>18.9588</v>
      </c>
      <c r="AB528" s="74" t="s">
        <v>1573</v>
      </c>
      <c r="AC528" s="74" t="s">
        <v>1574</v>
      </c>
    </row>
    <row r="529" spans="1:29" x14ac:dyDescent="0.25">
      <c r="A529" t="s">
        <v>1567</v>
      </c>
      <c r="B529" t="s">
        <v>746</v>
      </c>
      <c r="C529" t="s">
        <v>716</v>
      </c>
      <c r="D529" t="s">
        <v>717</v>
      </c>
      <c r="E529" t="s">
        <v>716</v>
      </c>
      <c r="F529" t="s">
        <v>718</v>
      </c>
      <c r="G529" t="s">
        <v>1051</v>
      </c>
      <c r="H529" t="s">
        <v>720</v>
      </c>
      <c r="I529" t="s">
        <v>721</v>
      </c>
      <c r="J529" s="74" t="s">
        <v>1568</v>
      </c>
      <c r="K529" t="s">
        <v>1569</v>
      </c>
      <c r="L529" t="s">
        <v>1570</v>
      </c>
      <c r="M529" s="74" t="s">
        <v>817</v>
      </c>
      <c r="N529" t="s">
        <v>818</v>
      </c>
      <c r="O529" t="s">
        <v>819</v>
      </c>
      <c r="P529" s="74" t="s">
        <v>1080</v>
      </c>
      <c r="Q529" t="s">
        <v>782</v>
      </c>
      <c r="R529" t="s">
        <v>1081</v>
      </c>
      <c r="S529">
        <v>366</v>
      </c>
      <c r="T529" t="s">
        <v>1571</v>
      </c>
      <c r="U529" s="74" t="s">
        <v>1572</v>
      </c>
      <c r="V529" t="s">
        <v>741</v>
      </c>
      <c r="W529" t="s">
        <v>742</v>
      </c>
      <c r="X529">
        <v>75</v>
      </c>
      <c r="Y529">
        <v>441.48</v>
      </c>
      <c r="Z529">
        <v>441.28137363155997</v>
      </c>
      <c r="AA529">
        <v>441.28137363155997</v>
      </c>
      <c r="AB529" s="74" t="s">
        <v>1573</v>
      </c>
      <c r="AC529" s="74" t="s">
        <v>1574</v>
      </c>
    </row>
    <row r="530" spans="1:29" x14ac:dyDescent="0.25">
      <c r="A530" t="s">
        <v>1567</v>
      </c>
      <c r="B530" t="s">
        <v>746</v>
      </c>
      <c r="C530" t="s">
        <v>716</v>
      </c>
      <c r="D530" t="s">
        <v>717</v>
      </c>
      <c r="E530" t="s">
        <v>716</v>
      </c>
      <c r="F530" t="s">
        <v>718</v>
      </c>
      <c r="G530" t="s">
        <v>1051</v>
      </c>
      <c r="H530" t="s">
        <v>720</v>
      </c>
      <c r="I530" t="s">
        <v>721</v>
      </c>
      <c r="J530" s="74" t="s">
        <v>1568</v>
      </c>
      <c r="K530" t="s">
        <v>1569</v>
      </c>
      <c r="L530" t="s">
        <v>1570</v>
      </c>
      <c r="M530" s="74" t="s">
        <v>817</v>
      </c>
      <c r="N530" t="s">
        <v>818</v>
      </c>
      <c r="O530" t="s">
        <v>819</v>
      </c>
      <c r="P530" s="74" t="s">
        <v>1080</v>
      </c>
      <c r="Q530" t="s">
        <v>782</v>
      </c>
      <c r="R530" t="s">
        <v>1081</v>
      </c>
      <c r="S530">
        <v>366</v>
      </c>
      <c r="T530" t="s">
        <v>1571</v>
      </c>
      <c r="U530" s="74" t="s">
        <v>1572</v>
      </c>
      <c r="V530" t="s">
        <v>739</v>
      </c>
      <c r="W530" t="s">
        <v>740</v>
      </c>
      <c r="X530">
        <v>75</v>
      </c>
      <c r="Y530">
        <v>326.44</v>
      </c>
      <c r="Z530">
        <v>177.0673000676</v>
      </c>
      <c r="AA530">
        <v>141.47970006759999</v>
      </c>
      <c r="AB530" s="74" t="s">
        <v>1573</v>
      </c>
      <c r="AC530" s="74" t="s">
        <v>1574</v>
      </c>
    </row>
    <row r="531" spans="1:29" x14ac:dyDescent="0.25">
      <c r="A531" t="s">
        <v>1567</v>
      </c>
      <c r="B531" t="s">
        <v>746</v>
      </c>
      <c r="C531" t="s">
        <v>716</v>
      </c>
      <c r="D531" t="s">
        <v>717</v>
      </c>
      <c r="E531" t="s">
        <v>716</v>
      </c>
      <c r="F531" t="s">
        <v>718</v>
      </c>
      <c r="G531" t="s">
        <v>1051</v>
      </c>
      <c r="H531" t="s">
        <v>720</v>
      </c>
      <c r="I531" t="s">
        <v>721</v>
      </c>
      <c r="J531" s="74" t="s">
        <v>1568</v>
      </c>
      <c r="K531" t="s">
        <v>1569</v>
      </c>
      <c r="L531" t="s">
        <v>1570</v>
      </c>
      <c r="M531" s="74" t="s">
        <v>817</v>
      </c>
      <c r="N531" t="s">
        <v>818</v>
      </c>
      <c r="O531" t="s">
        <v>819</v>
      </c>
      <c r="P531" s="74" t="s">
        <v>1080</v>
      </c>
      <c r="Q531" t="s">
        <v>782</v>
      </c>
      <c r="R531" t="s">
        <v>1081</v>
      </c>
      <c r="S531">
        <v>366</v>
      </c>
      <c r="T531" t="s">
        <v>1571</v>
      </c>
      <c r="U531" s="74" t="s">
        <v>1572</v>
      </c>
      <c r="V531" t="s">
        <v>1575</v>
      </c>
      <c r="W531" t="s">
        <v>1576</v>
      </c>
      <c r="X531">
        <v>75</v>
      </c>
      <c r="Y531">
        <v>72.3</v>
      </c>
      <c r="Z531">
        <v>72.255682481600005</v>
      </c>
      <c r="AA531">
        <v>71.255682481600005</v>
      </c>
      <c r="AB531" s="74" t="s">
        <v>1573</v>
      </c>
      <c r="AC531" s="74" t="s">
        <v>1574</v>
      </c>
    </row>
    <row r="532" spans="1:29" x14ac:dyDescent="0.25">
      <c r="A532" t="s">
        <v>1567</v>
      </c>
      <c r="B532" t="s">
        <v>746</v>
      </c>
      <c r="C532" t="s">
        <v>716</v>
      </c>
      <c r="D532" t="s">
        <v>717</v>
      </c>
      <c r="E532" t="s">
        <v>716</v>
      </c>
      <c r="F532" t="s">
        <v>718</v>
      </c>
      <c r="G532" t="s">
        <v>1051</v>
      </c>
      <c r="H532" t="s">
        <v>720</v>
      </c>
      <c r="I532" t="s">
        <v>721</v>
      </c>
      <c r="J532" s="74" t="s">
        <v>1568</v>
      </c>
      <c r="K532" t="s">
        <v>1569</v>
      </c>
      <c r="L532" t="s">
        <v>1570</v>
      </c>
      <c r="M532" s="74" t="s">
        <v>817</v>
      </c>
      <c r="N532" t="s">
        <v>818</v>
      </c>
      <c r="O532" t="s">
        <v>819</v>
      </c>
      <c r="P532" s="74" t="s">
        <v>1080</v>
      </c>
      <c r="Q532" t="s">
        <v>782</v>
      </c>
      <c r="R532" t="s">
        <v>1081</v>
      </c>
      <c r="S532">
        <v>366</v>
      </c>
      <c r="T532" t="s">
        <v>1571</v>
      </c>
      <c r="U532" s="74" t="s">
        <v>1572</v>
      </c>
      <c r="V532" t="s">
        <v>1577</v>
      </c>
      <c r="W532" t="s">
        <v>1578</v>
      </c>
      <c r="X532">
        <v>75</v>
      </c>
      <c r="Y532">
        <v>1066.3</v>
      </c>
      <c r="Z532">
        <v>701.93154953532803</v>
      </c>
      <c r="AA532">
        <v>663.64154953532795</v>
      </c>
      <c r="AB532" s="74" t="s">
        <v>1573</v>
      </c>
      <c r="AC532" s="74" t="s">
        <v>1574</v>
      </c>
    </row>
    <row r="533" spans="1:29" x14ac:dyDescent="0.25">
      <c r="A533" t="s">
        <v>1567</v>
      </c>
      <c r="B533" t="s">
        <v>746</v>
      </c>
      <c r="C533" t="s">
        <v>716</v>
      </c>
      <c r="D533" t="s">
        <v>717</v>
      </c>
      <c r="E533" t="s">
        <v>716</v>
      </c>
      <c r="F533" t="s">
        <v>718</v>
      </c>
      <c r="G533" t="s">
        <v>1051</v>
      </c>
      <c r="H533" t="s">
        <v>720</v>
      </c>
      <c r="I533" t="s">
        <v>721</v>
      </c>
      <c r="J533" s="74" t="s">
        <v>1568</v>
      </c>
      <c r="K533" t="s">
        <v>1569</v>
      </c>
      <c r="L533" t="s">
        <v>1570</v>
      </c>
      <c r="M533" s="74" t="s">
        <v>817</v>
      </c>
      <c r="N533" t="s">
        <v>818</v>
      </c>
      <c r="O533" t="s">
        <v>819</v>
      </c>
      <c r="P533" s="74" t="s">
        <v>1080</v>
      </c>
      <c r="Q533" t="s">
        <v>782</v>
      </c>
      <c r="R533" t="s">
        <v>1081</v>
      </c>
      <c r="S533">
        <v>366</v>
      </c>
      <c r="T533" t="s">
        <v>1571</v>
      </c>
      <c r="U533" s="74" t="s">
        <v>1572</v>
      </c>
      <c r="V533" t="s">
        <v>1269</v>
      </c>
      <c r="W533" t="s">
        <v>1270</v>
      </c>
      <c r="X533">
        <v>75</v>
      </c>
      <c r="Y533">
        <v>11.9</v>
      </c>
      <c r="Z533">
        <v>11.790574026</v>
      </c>
      <c r="AA533">
        <v>11.790574026</v>
      </c>
      <c r="AB533" s="74" t="s">
        <v>1573</v>
      </c>
      <c r="AC533" s="74" t="s">
        <v>1574</v>
      </c>
    </row>
    <row r="534" spans="1:29" x14ac:dyDescent="0.25">
      <c r="A534" t="s">
        <v>1579</v>
      </c>
      <c r="B534" t="s">
        <v>746</v>
      </c>
      <c r="C534" t="s">
        <v>716</v>
      </c>
      <c r="D534" t="s">
        <v>717</v>
      </c>
      <c r="E534" t="s">
        <v>716</v>
      </c>
      <c r="F534" t="s">
        <v>718</v>
      </c>
      <c r="G534" t="s">
        <v>1051</v>
      </c>
      <c r="H534" t="s">
        <v>720</v>
      </c>
      <c r="I534" t="s">
        <v>721</v>
      </c>
      <c r="J534" s="74" t="s">
        <v>1580</v>
      </c>
      <c r="K534" t="s">
        <v>1581</v>
      </c>
      <c r="L534" t="s">
        <v>1582</v>
      </c>
      <c r="M534" s="74" t="s">
        <v>817</v>
      </c>
      <c r="N534" t="s">
        <v>818</v>
      </c>
      <c r="O534" t="s">
        <v>819</v>
      </c>
      <c r="P534" s="74" t="s">
        <v>1080</v>
      </c>
      <c r="Q534" t="s">
        <v>782</v>
      </c>
      <c r="R534" t="s">
        <v>1081</v>
      </c>
      <c r="S534">
        <v>366</v>
      </c>
      <c r="T534" t="s">
        <v>1583</v>
      </c>
      <c r="U534" s="74" t="s">
        <v>1584</v>
      </c>
      <c r="V534" t="s">
        <v>1269</v>
      </c>
      <c r="W534" t="s">
        <v>1270</v>
      </c>
      <c r="X534">
        <v>80</v>
      </c>
      <c r="Y534">
        <v>1360.5</v>
      </c>
      <c r="Z534">
        <v>1360.3716226900799</v>
      </c>
      <c r="AA534">
        <v>1360.3716226900799</v>
      </c>
      <c r="AB534" s="74" t="s">
        <v>1585</v>
      </c>
      <c r="AC534" s="74" t="s">
        <v>1586</v>
      </c>
    </row>
    <row r="535" spans="1:29" x14ac:dyDescent="0.25">
      <c r="A535" t="s">
        <v>1579</v>
      </c>
      <c r="B535" t="s">
        <v>746</v>
      </c>
      <c r="C535" t="s">
        <v>716</v>
      </c>
      <c r="D535" t="s">
        <v>717</v>
      </c>
      <c r="E535" t="s">
        <v>716</v>
      </c>
      <c r="F535" t="s">
        <v>718</v>
      </c>
      <c r="G535" t="s">
        <v>1051</v>
      </c>
      <c r="H535" t="s">
        <v>720</v>
      </c>
      <c r="I535" t="s">
        <v>721</v>
      </c>
      <c r="J535" s="74" t="s">
        <v>1580</v>
      </c>
      <c r="K535" t="s">
        <v>1581</v>
      </c>
      <c r="L535" t="s">
        <v>1582</v>
      </c>
      <c r="M535" s="74" t="s">
        <v>817</v>
      </c>
      <c r="N535" t="s">
        <v>818</v>
      </c>
      <c r="O535" t="s">
        <v>819</v>
      </c>
      <c r="P535" s="74" t="s">
        <v>1080</v>
      </c>
      <c r="Q535" t="s">
        <v>782</v>
      </c>
      <c r="R535" t="s">
        <v>1081</v>
      </c>
      <c r="S535">
        <v>366</v>
      </c>
      <c r="T535" t="s">
        <v>1583</v>
      </c>
      <c r="U535" s="74" t="s">
        <v>1584</v>
      </c>
      <c r="V535" t="s">
        <v>739</v>
      </c>
      <c r="W535" t="s">
        <v>740</v>
      </c>
      <c r="X535">
        <v>80</v>
      </c>
      <c r="Y535">
        <v>280.2</v>
      </c>
      <c r="Z535">
        <v>280.19965177512</v>
      </c>
      <c r="AA535">
        <v>280.19965177512</v>
      </c>
      <c r="AB535" s="74" t="s">
        <v>1585</v>
      </c>
      <c r="AC535" s="74" t="s">
        <v>1586</v>
      </c>
    </row>
    <row r="536" spans="1:29" x14ac:dyDescent="0.25">
      <c r="A536" t="s">
        <v>1579</v>
      </c>
      <c r="B536" t="s">
        <v>746</v>
      </c>
      <c r="C536" t="s">
        <v>716</v>
      </c>
      <c r="D536" t="s">
        <v>717</v>
      </c>
      <c r="E536" t="s">
        <v>716</v>
      </c>
      <c r="F536" t="s">
        <v>718</v>
      </c>
      <c r="G536" t="s">
        <v>1051</v>
      </c>
      <c r="H536" t="s">
        <v>720</v>
      </c>
      <c r="I536" t="s">
        <v>721</v>
      </c>
      <c r="J536" s="74" t="s">
        <v>1580</v>
      </c>
      <c r="K536" t="s">
        <v>1581</v>
      </c>
      <c r="L536" t="s">
        <v>1582</v>
      </c>
      <c r="M536" s="74" t="s">
        <v>817</v>
      </c>
      <c r="N536" t="s">
        <v>818</v>
      </c>
      <c r="O536" t="s">
        <v>819</v>
      </c>
      <c r="P536" s="74" t="s">
        <v>1080</v>
      </c>
      <c r="Q536" t="s">
        <v>782</v>
      </c>
      <c r="R536" t="s">
        <v>1081</v>
      </c>
      <c r="S536">
        <v>366</v>
      </c>
      <c r="T536" t="s">
        <v>1583</v>
      </c>
      <c r="U536" s="74" t="s">
        <v>1584</v>
      </c>
      <c r="V536" t="s">
        <v>741</v>
      </c>
      <c r="W536" t="s">
        <v>742</v>
      </c>
      <c r="X536">
        <v>80</v>
      </c>
      <c r="Y536">
        <v>301.2</v>
      </c>
      <c r="Z536">
        <v>301.16684411352003</v>
      </c>
      <c r="AA536">
        <v>301.16684411352003</v>
      </c>
      <c r="AB536" s="74" t="s">
        <v>1585</v>
      </c>
      <c r="AC536" s="74" t="s">
        <v>1586</v>
      </c>
    </row>
    <row r="537" spans="1:29" x14ac:dyDescent="0.25">
      <c r="A537" t="s">
        <v>1579</v>
      </c>
      <c r="B537" t="s">
        <v>746</v>
      </c>
      <c r="C537" t="s">
        <v>716</v>
      </c>
      <c r="D537" t="s">
        <v>717</v>
      </c>
      <c r="E537" t="s">
        <v>716</v>
      </c>
      <c r="F537" t="s">
        <v>718</v>
      </c>
      <c r="G537" t="s">
        <v>1051</v>
      </c>
      <c r="H537" t="s">
        <v>720</v>
      </c>
      <c r="I537" t="s">
        <v>721</v>
      </c>
      <c r="J537" s="74" t="s">
        <v>1580</v>
      </c>
      <c r="K537" t="s">
        <v>1581</v>
      </c>
      <c r="L537" t="s">
        <v>1582</v>
      </c>
      <c r="M537" s="74" t="s">
        <v>817</v>
      </c>
      <c r="N537" t="s">
        <v>818</v>
      </c>
      <c r="O537" t="s">
        <v>819</v>
      </c>
      <c r="P537" s="74" t="s">
        <v>1080</v>
      </c>
      <c r="Q537" t="s">
        <v>782</v>
      </c>
      <c r="R537" t="s">
        <v>1081</v>
      </c>
      <c r="S537">
        <v>366</v>
      </c>
      <c r="T537" t="s">
        <v>1583</v>
      </c>
      <c r="U537" s="74" t="s">
        <v>1584</v>
      </c>
      <c r="V537" t="s">
        <v>743</v>
      </c>
      <c r="W537" t="s">
        <v>744</v>
      </c>
      <c r="X537">
        <v>80</v>
      </c>
      <c r="Y537">
        <v>400</v>
      </c>
      <c r="Z537">
        <v>399.63852122999998</v>
      </c>
      <c r="AA537">
        <v>286.62852122999999</v>
      </c>
      <c r="AB537" s="74" t="s">
        <v>1585</v>
      </c>
      <c r="AC537" s="74" t="s">
        <v>1586</v>
      </c>
    </row>
    <row r="538" spans="1:29" x14ac:dyDescent="0.25">
      <c r="A538" t="s">
        <v>1587</v>
      </c>
      <c r="B538" t="s">
        <v>715</v>
      </c>
      <c r="C538" t="s">
        <v>716</v>
      </c>
      <c r="D538" t="s">
        <v>717</v>
      </c>
      <c r="E538" t="s">
        <v>716</v>
      </c>
      <c r="F538" t="s">
        <v>718</v>
      </c>
      <c r="G538" t="s">
        <v>718</v>
      </c>
      <c r="H538" t="s">
        <v>1484</v>
      </c>
      <c r="I538" t="s">
        <v>1485</v>
      </c>
      <c r="J538" s="74" t="s">
        <v>1588</v>
      </c>
      <c r="K538" t="s">
        <v>1589</v>
      </c>
      <c r="L538" t="s">
        <v>1590</v>
      </c>
      <c r="M538" s="74" t="s">
        <v>1591</v>
      </c>
      <c r="N538" t="s">
        <v>1592</v>
      </c>
      <c r="O538" t="s">
        <v>1593</v>
      </c>
      <c r="S538">
        <v>366</v>
      </c>
      <c r="T538" t="s">
        <v>1594</v>
      </c>
      <c r="U538" s="74" t="s">
        <v>1595</v>
      </c>
      <c r="V538" t="s">
        <v>1427</v>
      </c>
      <c r="W538" t="s">
        <v>1428</v>
      </c>
      <c r="Y538">
        <v>24</v>
      </c>
      <c r="Z538">
        <v>23.891867999999999</v>
      </c>
      <c r="AA538">
        <v>23.891867999999999</v>
      </c>
    </row>
    <row r="539" spans="1:29" x14ac:dyDescent="0.25">
      <c r="A539" t="s">
        <v>1596</v>
      </c>
      <c r="B539" t="s">
        <v>715</v>
      </c>
      <c r="C539" t="s">
        <v>716</v>
      </c>
      <c r="D539" t="s">
        <v>717</v>
      </c>
      <c r="E539" t="s">
        <v>716</v>
      </c>
      <c r="F539" t="s">
        <v>718</v>
      </c>
      <c r="G539" t="s">
        <v>961</v>
      </c>
      <c r="H539" t="s">
        <v>906</v>
      </c>
      <c r="I539" t="s">
        <v>907</v>
      </c>
      <c r="J539" s="74" t="s">
        <v>1077</v>
      </c>
      <c r="K539" t="s">
        <v>1078</v>
      </c>
      <c r="L539" t="s">
        <v>1079</v>
      </c>
      <c r="M539" s="74" t="s">
        <v>1597</v>
      </c>
      <c r="N539" t="s">
        <v>1598</v>
      </c>
      <c r="O539" t="s">
        <v>1599</v>
      </c>
      <c r="P539" s="74" t="s">
        <v>1600</v>
      </c>
      <c r="Q539" t="s">
        <v>1601</v>
      </c>
      <c r="R539" t="s">
        <v>1602</v>
      </c>
      <c r="S539">
        <v>366</v>
      </c>
      <c r="T539" t="s">
        <v>1603</v>
      </c>
      <c r="U539" s="74" t="s">
        <v>1604</v>
      </c>
      <c r="V539" t="s">
        <v>1063</v>
      </c>
      <c r="W539" t="s">
        <v>1064</v>
      </c>
      <c r="X539">
        <v>45.49</v>
      </c>
      <c r="Y539">
        <v>2.77</v>
      </c>
      <c r="AB539" s="74" t="s">
        <v>1605</v>
      </c>
      <c r="AC539" s="74" t="s">
        <v>1606</v>
      </c>
    </row>
    <row r="540" spans="1:29" x14ac:dyDescent="0.25">
      <c r="A540" t="s">
        <v>1596</v>
      </c>
      <c r="B540" t="s">
        <v>715</v>
      </c>
      <c r="C540" t="s">
        <v>716</v>
      </c>
      <c r="D540" t="s">
        <v>717</v>
      </c>
      <c r="E540" t="s">
        <v>716</v>
      </c>
      <c r="F540" t="s">
        <v>718</v>
      </c>
      <c r="G540" t="s">
        <v>961</v>
      </c>
      <c r="H540" t="s">
        <v>906</v>
      </c>
      <c r="I540" t="s">
        <v>907</v>
      </c>
      <c r="J540" s="74" t="s">
        <v>1077</v>
      </c>
      <c r="K540" t="s">
        <v>1078</v>
      </c>
      <c r="L540" t="s">
        <v>1079</v>
      </c>
      <c r="M540" s="74" t="s">
        <v>1597</v>
      </c>
      <c r="N540" t="s">
        <v>1598</v>
      </c>
      <c r="O540" t="s">
        <v>1599</v>
      </c>
      <c r="P540" s="74" t="s">
        <v>1600</v>
      </c>
      <c r="Q540" t="s">
        <v>1601</v>
      </c>
      <c r="R540" t="s">
        <v>1602</v>
      </c>
      <c r="S540">
        <v>366</v>
      </c>
      <c r="T540" t="s">
        <v>1603</v>
      </c>
      <c r="U540" s="74" t="s">
        <v>1604</v>
      </c>
      <c r="V540" t="s">
        <v>1073</v>
      </c>
      <c r="W540" t="s">
        <v>1074</v>
      </c>
      <c r="X540">
        <v>45.49</v>
      </c>
      <c r="Y540">
        <v>66.44</v>
      </c>
      <c r="AB540" s="74" t="s">
        <v>1605</v>
      </c>
      <c r="AC540" s="74" t="s">
        <v>1606</v>
      </c>
    </row>
    <row r="541" spans="1:29" x14ac:dyDescent="0.25">
      <c r="A541" t="s">
        <v>1596</v>
      </c>
      <c r="B541" t="s">
        <v>715</v>
      </c>
      <c r="C541" t="s">
        <v>716</v>
      </c>
      <c r="D541" t="s">
        <v>717</v>
      </c>
      <c r="E541" t="s">
        <v>716</v>
      </c>
      <c r="F541" t="s">
        <v>718</v>
      </c>
      <c r="G541" t="s">
        <v>961</v>
      </c>
      <c r="H541" t="s">
        <v>906</v>
      </c>
      <c r="I541" t="s">
        <v>907</v>
      </c>
      <c r="J541" s="74" t="s">
        <v>1077</v>
      </c>
      <c r="K541" t="s">
        <v>1078</v>
      </c>
      <c r="L541" t="s">
        <v>1079</v>
      </c>
      <c r="M541" s="74" t="s">
        <v>1597</v>
      </c>
      <c r="N541" t="s">
        <v>1598</v>
      </c>
      <c r="O541" t="s">
        <v>1599</v>
      </c>
      <c r="P541" s="74" t="s">
        <v>1600</v>
      </c>
      <c r="Q541" t="s">
        <v>1601</v>
      </c>
      <c r="R541" t="s">
        <v>1602</v>
      </c>
      <c r="S541">
        <v>366</v>
      </c>
      <c r="T541" t="s">
        <v>1603</v>
      </c>
      <c r="U541" s="74" t="s">
        <v>1604</v>
      </c>
      <c r="V541" t="s">
        <v>743</v>
      </c>
      <c r="W541" t="s">
        <v>744</v>
      </c>
      <c r="X541">
        <v>45.49</v>
      </c>
      <c r="Y541">
        <v>359.08</v>
      </c>
      <c r="Z541">
        <v>124.575</v>
      </c>
      <c r="AA541">
        <v>62.287500000000001</v>
      </c>
      <c r="AB541" s="74" t="s">
        <v>1605</v>
      </c>
      <c r="AC541" s="74" t="s">
        <v>1606</v>
      </c>
    </row>
    <row r="542" spans="1:29" x14ac:dyDescent="0.25">
      <c r="A542" t="s">
        <v>1596</v>
      </c>
      <c r="B542" t="s">
        <v>715</v>
      </c>
      <c r="C542" t="s">
        <v>716</v>
      </c>
      <c r="D542" t="s">
        <v>717</v>
      </c>
      <c r="E542" t="s">
        <v>716</v>
      </c>
      <c r="F542" t="s">
        <v>718</v>
      </c>
      <c r="G542" t="s">
        <v>961</v>
      </c>
      <c r="H542" t="s">
        <v>906</v>
      </c>
      <c r="I542" t="s">
        <v>907</v>
      </c>
      <c r="J542" s="74" t="s">
        <v>1077</v>
      </c>
      <c r="K542" t="s">
        <v>1078</v>
      </c>
      <c r="L542" t="s">
        <v>1079</v>
      </c>
      <c r="M542" s="74" t="s">
        <v>1597</v>
      </c>
      <c r="N542" t="s">
        <v>1598</v>
      </c>
      <c r="O542" t="s">
        <v>1599</v>
      </c>
      <c r="P542" s="74" t="s">
        <v>1600</v>
      </c>
      <c r="Q542" t="s">
        <v>1601</v>
      </c>
      <c r="R542" t="s">
        <v>1602</v>
      </c>
      <c r="S542">
        <v>366</v>
      </c>
      <c r="T542" t="s">
        <v>1603</v>
      </c>
      <c r="U542" s="74" t="s">
        <v>1604</v>
      </c>
      <c r="V542" t="s">
        <v>1413</v>
      </c>
      <c r="W542" t="s">
        <v>1414</v>
      </c>
      <c r="X542">
        <v>45.49</v>
      </c>
      <c r="Y542">
        <v>7.55</v>
      </c>
      <c r="AB542" s="74" t="s">
        <v>1605</v>
      </c>
      <c r="AC542" s="74" t="s">
        <v>1606</v>
      </c>
    </row>
    <row r="543" spans="1:29" x14ac:dyDescent="0.25">
      <c r="A543" t="s">
        <v>1607</v>
      </c>
      <c r="B543" t="s">
        <v>746</v>
      </c>
      <c r="C543" t="s">
        <v>716</v>
      </c>
      <c r="D543" t="s">
        <v>717</v>
      </c>
      <c r="E543" t="s">
        <v>716</v>
      </c>
      <c r="F543" t="s">
        <v>718</v>
      </c>
      <c r="G543" t="s">
        <v>1608</v>
      </c>
      <c r="H543" t="s">
        <v>1484</v>
      </c>
      <c r="I543" t="s">
        <v>1485</v>
      </c>
      <c r="J543" s="74" t="s">
        <v>1609</v>
      </c>
      <c r="K543" t="s">
        <v>1610</v>
      </c>
      <c r="L543" t="s">
        <v>1611</v>
      </c>
      <c r="M543" s="74" t="s">
        <v>1380</v>
      </c>
      <c r="N543" t="s">
        <v>1381</v>
      </c>
      <c r="O543" t="s">
        <v>1381</v>
      </c>
      <c r="S543">
        <v>366</v>
      </c>
      <c r="T543" t="s">
        <v>1612</v>
      </c>
      <c r="U543" s="74" t="s">
        <v>1613</v>
      </c>
      <c r="V543" t="s">
        <v>1427</v>
      </c>
      <c r="W543" t="s">
        <v>1428</v>
      </c>
      <c r="Y543">
        <v>60</v>
      </c>
      <c r="Z543">
        <v>59.991208200000003</v>
      </c>
      <c r="AA543">
        <v>59.991208200000003</v>
      </c>
    </row>
    <row r="544" spans="1:29" x14ac:dyDescent="0.25">
      <c r="A544" t="s">
        <v>1614</v>
      </c>
      <c r="B544" t="s">
        <v>746</v>
      </c>
      <c r="C544" t="s">
        <v>716</v>
      </c>
      <c r="D544" t="s">
        <v>717</v>
      </c>
      <c r="E544" t="s">
        <v>716</v>
      </c>
      <c r="F544" t="s">
        <v>718</v>
      </c>
      <c r="G544" t="s">
        <v>1615</v>
      </c>
      <c r="H544" t="s">
        <v>883</v>
      </c>
      <c r="I544" t="s">
        <v>884</v>
      </c>
      <c r="J544" s="74" t="s">
        <v>1380</v>
      </c>
      <c r="K544" t="s">
        <v>1381</v>
      </c>
      <c r="L544" t="s">
        <v>1381</v>
      </c>
      <c r="M544" s="74" t="s">
        <v>1030</v>
      </c>
      <c r="N544" t="s">
        <v>1031</v>
      </c>
      <c r="O544" t="s">
        <v>1032</v>
      </c>
      <c r="P544" s="74" t="s">
        <v>1033</v>
      </c>
      <c r="Q544" t="s">
        <v>1034</v>
      </c>
      <c r="R544" t="s">
        <v>1035</v>
      </c>
      <c r="S544">
        <v>366</v>
      </c>
      <c r="T544" t="s">
        <v>1616</v>
      </c>
      <c r="U544" s="74" t="s">
        <v>1617</v>
      </c>
      <c r="V544" t="s">
        <v>739</v>
      </c>
      <c r="W544" t="s">
        <v>740</v>
      </c>
      <c r="X544">
        <v>4</v>
      </c>
      <c r="Y544">
        <v>6</v>
      </c>
      <c r="AB544" s="74" t="s">
        <v>1618</v>
      </c>
      <c r="AC544" s="74" t="s">
        <v>1619</v>
      </c>
    </row>
    <row r="545" spans="1:29" x14ac:dyDescent="0.25">
      <c r="A545" t="s">
        <v>1614</v>
      </c>
      <c r="B545" t="s">
        <v>746</v>
      </c>
      <c r="C545" t="s">
        <v>716</v>
      </c>
      <c r="D545" t="s">
        <v>717</v>
      </c>
      <c r="E545" t="s">
        <v>716</v>
      </c>
      <c r="F545" t="s">
        <v>718</v>
      </c>
      <c r="G545" t="s">
        <v>1615</v>
      </c>
      <c r="H545" t="s">
        <v>883</v>
      </c>
      <c r="I545" t="s">
        <v>884</v>
      </c>
      <c r="J545" s="74" t="s">
        <v>1380</v>
      </c>
      <c r="K545" t="s">
        <v>1381</v>
      </c>
      <c r="L545" t="s">
        <v>1381</v>
      </c>
      <c r="M545" s="74" t="s">
        <v>1030</v>
      </c>
      <c r="N545" t="s">
        <v>1031</v>
      </c>
      <c r="O545" t="s">
        <v>1032</v>
      </c>
      <c r="P545" s="74" t="s">
        <v>1033</v>
      </c>
      <c r="Q545" t="s">
        <v>1034</v>
      </c>
      <c r="R545" t="s">
        <v>1035</v>
      </c>
      <c r="S545">
        <v>366</v>
      </c>
      <c r="T545" t="s">
        <v>1616</v>
      </c>
      <c r="U545" s="74" t="s">
        <v>1617</v>
      </c>
      <c r="V545" t="s">
        <v>737</v>
      </c>
      <c r="W545" t="s">
        <v>738</v>
      </c>
      <c r="X545">
        <v>4</v>
      </c>
      <c r="Y545">
        <v>1</v>
      </c>
      <c r="AB545" s="74" t="s">
        <v>1618</v>
      </c>
      <c r="AC545" s="74" t="s">
        <v>1619</v>
      </c>
    </row>
    <row r="546" spans="1:29" x14ac:dyDescent="0.25">
      <c r="A546" t="s">
        <v>1614</v>
      </c>
      <c r="B546" t="s">
        <v>746</v>
      </c>
      <c r="C546" t="s">
        <v>716</v>
      </c>
      <c r="D546" t="s">
        <v>717</v>
      </c>
      <c r="E546" t="s">
        <v>716</v>
      </c>
      <c r="F546" t="s">
        <v>718</v>
      </c>
      <c r="G546" t="s">
        <v>1615</v>
      </c>
      <c r="H546" t="s">
        <v>883</v>
      </c>
      <c r="I546" t="s">
        <v>884</v>
      </c>
      <c r="J546" s="74" t="s">
        <v>1380</v>
      </c>
      <c r="K546" t="s">
        <v>1381</v>
      </c>
      <c r="L546" t="s">
        <v>1381</v>
      </c>
      <c r="M546" s="74" t="s">
        <v>1030</v>
      </c>
      <c r="N546" t="s">
        <v>1031</v>
      </c>
      <c r="O546" t="s">
        <v>1032</v>
      </c>
      <c r="P546" s="74" t="s">
        <v>1033</v>
      </c>
      <c r="Q546" t="s">
        <v>1034</v>
      </c>
      <c r="R546" t="s">
        <v>1035</v>
      </c>
      <c r="S546">
        <v>366</v>
      </c>
      <c r="T546" t="s">
        <v>1616</v>
      </c>
      <c r="U546" s="74" t="s">
        <v>1617</v>
      </c>
      <c r="V546" t="s">
        <v>1391</v>
      </c>
      <c r="W546" t="s">
        <v>1392</v>
      </c>
      <c r="X546">
        <v>4</v>
      </c>
      <c r="Y546">
        <v>1</v>
      </c>
      <c r="AB546" s="74" t="s">
        <v>1618</v>
      </c>
      <c r="AC546" s="74" t="s">
        <v>1619</v>
      </c>
    </row>
    <row r="547" spans="1:29" x14ac:dyDescent="0.25">
      <c r="A547" t="s">
        <v>1614</v>
      </c>
      <c r="B547" t="s">
        <v>746</v>
      </c>
      <c r="C547" t="s">
        <v>716</v>
      </c>
      <c r="D547" t="s">
        <v>717</v>
      </c>
      <c r="E547" t="s">
        <v>716</v>
      </c>
      <c r="F547" t="s">
        <v>718</v>
      </c>
      <c r="G547" t="s">
        <v>1615</v>
      </c>
      <c r="H547" t="s">
        <v>883</v>
      </c>
      <c r="I547" t="s">
        <v>884</v>
      </c>
      <c r="J547" s="74" t="s">
        <v>1380</v>
      </c>
      <c r="K547" t="s">
        <v>1381</v>
      </c>
      <c r="L547" t="s">
        <v>1381</v>
      </c>
      <c r="M547" s="74" t="s">
        <v>1030</v>
      </c>
      <c r="N547" t="s">
        <v>1031</v>
      </c>
      <c r="O547" t="s">
        <v>1032</v>
      </c>
      <c r="P547" s="74" t="s">
        <v>1033</v>
      </c>
      <c r="Q547" t="s">
        <v>1034</v>
      </c>
      <c r="R547" t="s">
        <v>1035</v>
      </c>
      <c r="S547">
        <v>366</v>
      </c>
      <c r="T547" t="s">
        <v>1616</v>
      </c>
      <c r="U547" s="74" t="s">
        <v>1617</v>
      </c>
      <c r="V547" t="s">
        <v>1073</v>
      </c>
      <c r="W547" t="s">
        <v>1074</v>
      </c>
      <c r="X547">
        <v>4</v>
      </c>
      <c r="Y547">
        <v>3</v>
      </c>
      <c r="AB547" s="74" t="s">
        <v>1618</v>
      </c>
      <c r="AC547" s="74" t="s">
        <v>1619</v>
      </c>
    </row>
    <row r="548" spans="1:29" x14ac:dyDescent="0.25">
      <c r="A548" t="s">
        <v>1614</v>
      </c>
      <c r="B548" t="s">
        <v>746</v>
      </c>
      <c r="C548" t="s">
        <v>716</v>
      </c>
      <c r="D548" t="s">
        <v>717</v>
      </c>
      <c r="E548" t="s">
        <v>716</v>
      </c>
      <c r="F548" t="s">
        <v>718</v>
      </c>
      <c r="G548" t="s">
        <v>1615</v>
      </c>
      <c r="H548" t="s">
        <v>883</v>
      </c>
      <c r="I548" t="s">
        <v>884</v>
      </c>
      <c r="J548" s="74" t="s">
        <v>1380</v>
      </c>
      <c r="K548" t="s">
        <v>1381</v>
      </c>
      <c r="L548" t="s">
        <v>1381</v>
      </c>
      <c r="M548" s="74" t="s">
        <v>1030</v>
      </c>
      <c r="N548" t="s">
        <v>1031</v>
      </c>
      <c r="O548" t="s">
        <v>1032</v>
      </c>
      <c r="P548" s="74" t="s">
        <v>1033</v>
      </c>
      <c r="Q548" t="s">
        <v>1034</v>
      </c>
      <c r="R548" t="s">
        <v>1035</v>
      </c>
      <c r="S548">
        <v>366</v>
      </c>
      <c r="T548" t="s">
        <v>1616</v>
      </c>
      <c r="U548" s="74" t="s">
        <v>1617</v>
      </c>
      <c r="V548" t="s">
        <v>1429</v>
      </c>
      <c r="W548" t="s">
        <v>1430</v>
      </c>
      <c r="X548">
        <v>4</v>
      </c>
      <c r="Y548">
        <v>1</v>
      </c>
      <c r="AB548" s="74" t="s">
        <v>1618</v>
      </c>
      <c r="AC548" s="74" t="s">
        <v>1619</v>
      </c>
    </row>
    <row r="549" spans="1:29" x14ac:dyDescent="0.25">
      <c r="A549" t="s">
        <v>1614</v>
      </c>
      <c r="B549" t="s">
        <v>746</v>
      </c>
      <c r="C549" t="s">
        <v>716</v>
      </c>
      <c r="D549" t="s">
        <v>717</v>
      </c>
      <c r="E549" t="s">
        <v>716</v>
      </c>
      <c r="F549" t="s">
        <v>718</v>
      </c>
      <c r="G549" t="s">
        <v>1615</v>
      </c>
      <c r="H549" t="s">
        <v>883</v>
      </c>
      <c r="I549" t="s">
        <v>884</v>
      </c>
      <c r="J549" s="74" t="s">
        <v>1380</v>
      </c>
      <c r="K549" t="s">
        <v>1381</v>
      </c>
      <c r="L549" t="s">
        <v>1381</v>
      </c>
      <c r="M549" s="74" t="s">
        <v>1030</v>
      </c>
      <c r="N549" t="s">
        <v>1031</v>
      </c>
      <c r="O549" t="s">
        <v>1032</v>
      </c>
      <c r="P549" s="74" t="s">
        <v>1033</v>
      </c>
      <c r="Q549" t="s">
        <v>1034</v>
      </c>
      <c r="R549" t="s">
        <v>1035</v>
      </c>
      <c r="S549">
        <v>366</v>
      </c>
      <c r="T549" t="s">
        <v>1616</v>
      </c>
      <c r="U549" s="74" t="s">
        <v>1617</v>
      </c>
      <c r="V549" t="s">
        <v>1342</v>
      </c>
      <c r="W549" t="s">
        <v>1343</v>
      </c>
      <c r="X549">
        <v>4</v>
      </c>
      <c r="Y549">
        <v>1</v>
      </c>
      <c r="AB549" s="74" t="s">
        <v>1618</v>
      </c>
      <c r="AC549" s="74" t="s">
        <v>1619</v>
      </c>
    </row>
    <row r="550" spans="1:29" x14ac:dyDescent="0.25">
      <c r="A550" t="s">
        <v>1614</v>
      </c>
      <c r="B550" t="s">
        <v>746</v>
      </c>
      <c r="C550" t="s">
        <v>716</v>
      </c>
      <c r="D550" t="s">
        <v>717</v>
      </c>
      <c r="E550" t="s">
        <v>716</v>
      </c>
      <c r="F550" t="s">
        <v>718</v>
      </c>
      <c r="G550" t="s">
        <v>1615</v>
      </c>
      <c r="H550" t="s">
        <v>883</v>
      </c>
      <c r="I550" t="s">
        <v>884</v>
      </c>
      <c r="J550" s="74" t="s">
        <v>1380</v>
      </c>
      <c r="K550" t="s">
        <v>1381</v>
      </c>
      <c r="L550" t="s">
        <v>1381</v>
      </c>
      <c r="M550" s="74" t="s">
        <v>1030</v>
      </c>
      <c r="N550" t="s">
        <v>1031</v>
      </c>
      <c r="O550" t="s">
        <v>1032</v>
      </c>
      <c r="P550" s="74" t="s">
        <v>1033</v>
      </c>
      <c r="Q550" t="s">
        <v>1034</v>
      </c>
      <c r="R550" t="s">
        <v>1035</v>
      </c>
      <c r="S550">
        <v>366</v>
      </c>
      <c r="T550" t="s">
        <v>1616</v>
      </c>
      <c r="U550" s="74" t="s">
        <v>1617</v>
      </c>
      <c r="V550" t="s">
        <v>1048</v>
      </c>
      <c r="W550" t="s">
        <v>1049</v>
      </c>
      <c r="X550">
        <v>4</v>
      </c>
      <c r="Y550">
        <v>1</v>
      </c>
      <c r="AB550" s="74" t="s">
        <v>1618</v>
      </c>
      <c r="AC550" s="74" t="s">
        <v>1619</v>
      </c>
    </row>
    <row r="551" spans="1:29" x14ac:dyDescent="0.25">
      <c r="A551" t="s">
        <v>1614</v>
      </c>
      <c r="B551" t="s">
        <v>746</v>
      </c>
      <c r="C551" t="s">
        <v>716</v>
      </c>
      <c r="D551" t="s">
        <v>717</v>
      </c>
      <c r="E551" t="s">
        <v>716</v>
      </c>
      <c r="F551" t="s">
        <v>718</v>
      </c>
      <c r="G551" t="s">
        <v>1615</v>
      </c>
      <c r="H551" t="s">
        <v>883</v>
      </c>
      <c r="I551" t="s">
        <v>884</v>
      </c>
      <c r="J551" s="74" t="s">
        <v>1380</v>
      </c>
      <c r="K551" t="s">
        <v>1381</v>
      </c>
      <c r="L551" t="s">
        <v>1381</v>
      </c>
      <c r="M551" s="74" t="s">
        <v>1030</v>
      </c>
      <c r="N551" t="s">
        <v>1031</v>
      </c>
      <c r="O551" t="s">
        <v>1032</v>
      </c>
      <c r="P551" s="74" t="s">
        <v>1033</v>
      </c>
      <c r="Q551" t="s">
        <v>1034</v>
      </c>
      <c r="R551" t="s">
        <v>1035</v>
      </c>
      <c r="S551">
        <v>366</v>
      </c>
      <c r="T551" t="s">
        <v>1616</v>
      </c>
      <c r="U551" s="74" t="s">
        <v>1617</v>
      </c>
      <c r="V551" t="s">
        <v>1260</v>
      </c>
      <c r="W551" t="s">
        <v>1261</v>
      </c>
      <c r="X551">
        <v>4</v>
      </c>
      <c r="Y551">
        <v>2</v>
      </c>
      <c r="AB551" s="74" t="s">
        <v>1618</v>
      </c>
      <c r="AC551" s="74" t="s">
        <v>1619</v>
      </c>
    </row>
    <row r="552" spans="1:29" x14ac:dyDescent="0.25">
      <c r="A552" t="s">
        <v>1614</v>
      </c>
      <c r="B552" t="s">
        <v>746</v>
      </c>
      <c r="C552" t="s">
        <v>716</v>
      </c>
      <c r="D552" t="s">
        <v>717</v>
      </c>
      <c r="E552" t="s">
        <v>716</v>
      </c>
      <c r="F552" t="s">
        <v>718</v>
      </c>
      <c r="G552" t="s">
        <v>1615</v>
      </c>
      <c r="H552" t="s">
        <v>883</v>
      </c>
      <c r="I552" t="s">
        <v>884</v>
      </c>
      <c r="J552" s="74" t="s">
        <v>1380</v>
      </c>
      <c r="K552" t="s">
        <v>1381</v>
      </c>
      <c r="L552" t="s">
        <v>1381</v>
      </c>
      <c r="M552" s="74" t="s">
        <v>1030</v>
      </c>
      <c r="N552" t="s">
        <v>1031</v>
      </c>
      <c r="O552" t="s">
        <v>1032</v>
      </c>
      <c r="P552" s="74" t="s">
        <v>1033</v>
      </c>
      <c r="Q552" t="s">
        <v>1034</v>
      </c>
      <c r="R552" t="s">
        <v>1035</v>
      </c>
      <c r="S552">
        <v>366</v>
      </c>
      <c r="T552" t="s">
        <v>1616</v>
      </c>
      <c r="U552" s="74" t="s">
        <v>1617</v>
      </c>
      <c r="V552" t="s">
        <v>1620</v>
      </c>
      <c r="W552" t="s">
        <v>1621</v>
      </c>
      <c r="X552">
        <v>4</v>
      </c>
      <c r="Y552">
        <v>1</v>
      </c>
      <c r="AB552" s="74" t="s">
        <v>1618</v>
      </c>
      <c r="AC552" s="74" t="s">
        <v>1619</v>
      </c>
    </row>
    <row r="553" spans="1:29" x14ac:dyDescent="0.25">
      <c r="A553" t="s">
        <v>1614</v>
      </c>
      <c r="B553" t="s">
        <v>746</v>
      </c>
      <c r="C553" t="s">
        <v>716</v>
      </c>
      <c r="D553" t="s">
        <v>717</v>
      </c>
      <c r="E553" t="s">
        <v>716</v>
      </c>
      <c r="F553" t="s">
        <v>718</v>
      </c>
      <c r="G553" t="s">
        <v>1615</v>
      </c>
      <c r="H553" t="s">
        <v>883</v>
      </c>
      <c r="I553" t="s">
        <v>884</v>
      </c>
      <c r="J553" s="74" t="s">
        <v>1380</v>
      </c>
      <c r="K553" t="s">
        <v>1381</v>
      </c>
      <c r="L553" t="s">
        <v>1381</v>
      </c>
      <c r="M553" s="74" t="s">
        <v>1030</v>
      </c>
      <c r="N553" t="s">
        <v>1031</v>
      </c>
      <c r="O553" t="s">
        <v>1032</v>
      </c>
      <c r="P553" s="74" t="s">
        <v>1033</v>
      </c>
      <c r="Q553" t="s">
        <v>1034</v>
      </c>
      <c r="R553" t="s">
        <v>1035</v>
      </c>
      <c r="S553">
        <v>366</v>
      </c>
      <c r="T553" t="s">
        <v>1616</v>
      </c>
      <c r="U553" s="74" t="s">
        <v>1617</v>
      </c>
      <c r="V553" t="s">
        <v>1622</v>
      </c>
      <c r="W553" t="s">
        <v>1623</v>
      </c>
      <c r="X553">
        <v>4</v>
      </c>
      <c r="Y553">
        <v>1</v>
      </c>
      <c r="AB553" s="74" t="s">
        <v>1618</v>
      </c>
      <c r="AC553" s="74" t="s">
        <v>1619</v>
      </c>
    </row>
    <row r="554" spans="1:29" x14ac:dyDescent="0.25">
      <c r="A554" t="s">
        <v>1614</v>
      </c>
      <c r="B554" t="s">
        <v>746</v>
      </c>
      <c r="C554" t="s">
        <v>716</v>
      </c>
      <c r="D554" t="s">
        <v>717</v>
      </c>
      <c r="E554" t="s">
        <v>716</v>
      </c>
      <c r="F554" t="s">
        <v>718</v>
      </c>
      <c r="G554" t="s">
        <v>1615</v>
      </c>
      <c r="H554" t="s">
        <v>883</v>
      </c>
      <c r="I554" t="s">
        <v>884</v>
      </c>
      <c r="J554" s="74" t="s">
        <v>1380</v>
      </c>
      <c r="K554" t="s">
        <v>1381</v>
      </c>
      <c r="L554" t="s">
        <v>1381</v>
      </c>
      <c r="M554" s="74" t="s">
        <v>1030</v>
      </c>
      <c r="N554" t="s">
        <v>1031</v>
      </c>
      <c r="O554" t="s">
        <v>1032</v>
      </c>
      <c r="P554" s="74" t="s">
        <v>1033</v>
      </c>
      <c r="Q554" t="s">
        <v>1034</v>
      </c>
      <c r="R554" t="s">
        <v>1035</v>
      </c>
      <c r="S554">
        <v>366</v>
      </c>
      <c r="T554" t="s">
        <v>1616</v>
      </c>
      <c r="U554" s="74" t="s">
        <v>1617</v>
      </c>
      <c r="V554" t="s">
        <v>1547</v>
      </c>
      <c r="W554" t="s">
        <v>1548</v>
      </c>
      <c r="X554">
        <v>4</v>
      </c>
      <c r="Y554">
        <v>1</v>
      </c>
      <c r="AB554" s="74" t="s">
        <v>1618</v>
      </c>
      <c r="AC554" s="74" t="s">
        <v>1619</v>
      </c>
    </row>
    <row r="555" spans="1:29" x14ac:dyDescent="0.25">
      <c r="A555" t="s">
        <v>1614</v>
      </c>
      <c r="B555" t="s">
        <v>746</v>
      </c>
      <c r="C555" t="s">
        <v>716</v>
      </c>
      <c r="D555" t="s">
        <v>717</v>
      </c>
      <c r="E555" t="s">
        <v>716</v>
      </c>
      <c r="F555" t="s">
        <v>718</v>
      </c>
      <c r="G555" t="s">
        <v>1615</v>
      </c>
      <c r="H555" t="s">
        <v>883</v>
      </c>
      <c r="I555" t="s">
        <v>884</v>
      </c>
      <c r="J555" s="74" t="s">
        <v>1380</v>
      </c>
      <c r="K555" t="s">
        <v>1381</v>
      </c>
      <c r="L555" t="s">
        <v>1381</v>
      </c>
      <c r="M555" s="74" t="s">
        <v>1030</v>
      </c>
      <c r="N555" t="s">
        <v>1031</v>
      </c>
      <c r="O555" t="s">
        <v>1032</v>
      </c>
      <c r="P555" s="74" t="s">
        <v>1033</v>
      </c>
      <c r="Q555" t="s">
        <v>1034</v>
      </c>
      <c r="R555" t="s">
        <v>1035</v>
      </c>
      <c r="S555">
        <v>366</v>
      </c>
      <c r="T555" t="s">
        <v>1616</v>
      </c>
      <c r="U555" s="74" t="s">
        <v>1617</v>
      </c>
      <c r="V555" t="s">
        <v>1075</v>
      </c>
      <c r="W555" t="s">
        <v>100</v>
      </c>
      <c r="X555">
        <v>4</v>
      </c>
      <c r="Y555">
        <v>1</v>
      </c>
      <c r="AB555" s="74" t="s">
        <v>1618</v>
      </c>
      <c r="AC555" s="74" t="s">
        <v>1619</v>
      </c>
    </row>
    <row r="556" spans="1:29" x14ac:dyDescent="0.25">
      <c r="A556" t="s">
        <v>1614</v>
      </c>
      <c r="B556" t="s">
        <v>746</v>
      </c>
      <c r="C556" t="s">
        <v>716</v>
      </c>
      <c r="D556" t="s">
        <v>717</v>
      </c>
      <c r="E556" t="s">
        <v>716</v>
      </c>
      <c r="F556" t="s">
        <v>718</v>
      </c>
      <c r="G556" t="s">
        <v>1615</v>
      </c>
      <c r="H556" t="s">
        <v>883</v>
      </c>
      <c r="I556" t="s">
        <v>884</v>
      </c>
      <c r="J556" s="74" t="s">
        <v>1380</v>
      </c>
      <c r="K556" t="s">
        <v>1381</v>
      </c>
      <c r="L556" t="s">
        <v>1381</v>
      </c>
      <c r="M556" s="74" t="s">
        <v>1030</v>
      </c>
      <c r="N556" t="s">
        <v>1031</v>
      </c>
      <c r="O556" t="s">
        <v>1032</v>
      </c>
      <c r="P556" s="74" t="s">
        <v>1033</v>
      </c>
      <c r="Q556" t="s">
        <v>1034</v>
      </c>
      <c r="R556" t="s">
        <v>1035</v>
      </c>
      <c r="S556">
        <v>366</v>
      </c>
      <c r="T556" t="s">
        <v>1616</v>
      </c>
      <c r="U556" s="74" t="s">
        <v>1617</v>
      </c>
      <c r="V556" t="s">
        <v>741</v>
      </c>
      <c r="W556" t="s">
        <v>742</v>
      </c>
      <c r="X556">
        <v>4</v>
      </c>
      <c r="Y556">
        <v>1</v>
      </c>
      <c r="AB556" s="74" t="s">
        <v>1618</v>
      </c>
      <c r="AC556" s="74" t="s">
        <v>1619</v>
      </c>
    </row>
    <row r="557" spans="1:29" x14ac:dyDescent="0.25">
      <c r="A557" t="s">
        <v>1614</v>
      </c>
      <c r="B557" t="s">
        <v>746</v>
      </c>
      <c r="C557" t="s">
        <v>716</v>
      </c>
      <c r="D557" t="s">
        <v>717</v>
      </c>
      <c r="E557" t="s">
        <v>716</v>
      </c>
      <c r="F557" t="s">
        <v>718</v>
      </c>
      <c r="G557" t="s">
        <v>1615</v>
      </c>
      <c r="H557" t="s">
        <v>883</v>
      </c>
      <c r="I557" t="s">
        <v>884</v>
      </c>
      <c r="J557" s="74" t="s">
        <v>1380</v>
      </c>
      <c r="K557" t="s">
        <v>1381</v>
      </c>
      <c r="L557" t="s">
        <v>1381</v>
      </c>
      <c r="M557" s="74" t="s">
        <v>1030</v>
      </c>
      <c r="N557" t="s">
        <v>1031</v>
      </c>
      <c r="O557" t="s">
        <v>1032</v>
      </c>
      <c r="P557" s="74" t="s">
        <v>1033</v>
      </c>
      <c r="Q557" t="s">
        <v>1034</v>
      </c>
      <c r="R557" t="s">
        <v>1035</v>
      </c>
      <c r="S557">
        <v>366</v>
      </c>
      <c r="T557" t="s">
        <v>1616</v>
      </c>
      <c r="U557" s="74" t="s">
        <v>1617</v>
      </c>
      <c r="V557" t="s">
        <v>1549</v>
      </c>
      <c r="W557" t="s">
        <v>1550</v>
      </c>
      <c r="X557">
        <v>4</v>
      </c>
      <c r="Y557">
        <v>1</v>
      </c>
      <c r="AB557" s="74" t="s">
        <v>1618</v>
      </c>
      <c r="AC557" s="74" t="s">
        <v>1619</v>
      </c>
    </row>
    <row r="558" spans="1:29" x14ac:dyDescent="0.25">
      <c r="A558" t="s">
        <v>1624</v>
      </c>
      <c r="B558" t="s">
        <v>746</v>
      </c>
      <c r="C558" t="s">
        <v>716</v>
      </c>
      <c r="D558" t="s">
        <v>717</v>
      </c>
      <c r="E558" t="s">
        <v>716</v>
      </c>
      <c r="F558" t="s">
        <v>718</v>
      </c>
      <c r="G558" t="s">
        <v>1625</v>
      </c>
      <c r="H558" t="s">
        <v>883</v>
      </c>
      <c r="I558" t="s">
        <v>884</v>
      </c>
      <c r="J558" s="74" t="s">
        <v>1380</v>
      </c>
      <c r="K558" t="s">
        <v>1381</v>
      </c>
      <c r="L558" t="s">
        <v>1381</v>
      </c>
      <c r="M558" s="74" t="s">
        <v>1030</v>
      </c>
      <c r="N558" t="s">
        <v>1031</v>
      </c>
      <c r="O558" t="s">
        <v>1032</v>
      </c>
      <c r="P558" s="74" t="s">
        <v>1033</v>
      </c>
      <c r="Q558" t="s">
        <v>1034</v>
      </c>
      <c r="R558" t="s">
        <v>1035</v>
      </c>
      <c r="S558">
        <v>366</v>
      </c>
      <c r="T558" t="s">
        <v>1626</v>
      </c>
      <c r="U558" s="74" t="s">
        <v>1627</v>
      </c>
      <c r="V558" t="s">
        <v>739</v>
      </c>
      <c r="W558" t="s">
        <v>740</v>
      </c>
      <c r="X558">
        <v>4</v>
      </c>
      <c r="Y558">
        <v>16.61</v>
      </c>
      <c r="Z558">
        <v>16.600000000000001</v>
      </c>
      <c r="AA558">
        <v>8.3000000000000007</v>
      </c>
      <c r="AB558" s="74" t="s">
        <v>1618</v>
      </c>
      <c r="AC558" s="74" t="s">
        <v>1619</v>
      </c>
    </row>
    <row r="559" spans="1:29" x14ac:dyDescent="0.25">
      <c r="A559" t="s">
        <v>1624</v>
      </c>
      <c r="B559" t="s">
        <v>746</v>
      </c>
      <c r="C559" t="s">
        <v>716</v>
      </c>
      <c r="D559" t="s">
        <v>717</v>
      </c>
      <c r="E559" t="s">
        <v>716</v>
      </c>
      <c r="F559" t="s">
        <v>718</v>
      </c>
      <c r="G559" t="s">
        <v>1625</v>
      </c>
      <c r="H559" t="s">
        <v>883</v>
      </c>
      <c r="I559" t="s">
        <v>884</v>
      </c>
      <c r="J559" s="74" t="s">
        <v>1380</v>
      </c>
      <c r="K559" t="s">
        <v>1381</v>
      </c>
      <c r="L559" t="s">
        <v>1381</v>
      </c>
      <c r="M559" s="74" t="s">
        <v>1030</v>
      </c>
      <c r="N559" t="s">
        <v>1031</v>
      </c>
      <c r="O559" t="s">
        <v>1032</v>
      </c>
      <c r="P559" s="74" t="s">
        <v>1033</v>
      </c>
      <c r="Q559" t="s">
        <v>1034</v>
      </c>
      <c r="R559" t="s">
        <v>1035</v>
      </c>
      <c r="S559">
        <v>366</v>
      </c>
      <c r="T559" t="s">
        <v>1626</v>
      </c>
      <c r="U559" s="74" t="s">
        <v>1627</v>
      </c>
      <c r="V559" t="s">
        <v>1260</v>
      </c>
      <c r="W559" t="s">
        <v>1261</v>
      </c>
      <c r="X559">
        <v>4</v>
      </c>
      <c r="Y559">
        <v>9.69</v>
      </c>
      <c r="Z559">
        <v>9.69</v>
      </c>
      <c r="AA559">
        <v>4.8449999999999998</v>
      </c>
      <c r="AB559" s="74" t="s">
        <v>1618</v>
      </c>
      <c r="AC559" s="74" t="s">
        <v>1619</v>
      </c>
    </row>
    <row r="560" spans="1:29" x14ac:dyDescent="0.25">
      <c r="A560" t="s">
        <v>1624</v>
      </c>
      <c r="B560" t="s">
        <v>746</v>
      </c>
      <c r="C560" t="s">
        <v>716</v>
      </c>
      <c r="D560" t="s">
        <v>717</v>
      </c>
      <c r="E560" t="s">
        <v>716</v>
      </c>
      <c r="F560" t="s">
        <v>718</v>
      </c>
      <c r="G560" t="s">
        <v>1625</v>
      </c>
      <c r="H560" t="s">
        <v>883</v>
      </c>
      <c r="I560" t="s">
        <v>884</v>
      </c>
      <c r="J560" s="74" t="s">
        <v>1380</v>
      </c>
      <c r="K560" t="s">
        <v>1381</v>
      </c>
      <c r="L560" t="s">
        <v>1381</v>
      </c>
      <c r="M560" s="74" t="s">
        <v>1030</v>
      </c>
      <c r="N560" t="s">
        <v>1031</v>
      </c>
      <c r="O560" t="s">
        <v>1032</v>
      </c>
      <c r="P560" s="74" t="s">
        <v>1033</v>
      </c>
      <c r="Q560" t="s">
        <v>1034</v>
      </c>
      <c r="R560" t="s">
        <v>1035</v>
      </c>
      <c r="S560">
        <v>366</v>
      </c>
      <c r="T560" t="s">
        <v>1626</v>
      </c>
      <c r="U560" s="74" t="s">
        <v>1627</v>
      </c>
      <c r="V560" t="s">
        <v>1391</v>
      </c>
      <c r="W560" t="s">
        <v>1392</v>
      </c>
      <c r="X560">
        <v>4</v>
      </c>
      <c r="Y560">
        <v>3.3</v>
      </c>
      <c r="Z560">
        <v>3.28</v>
      </c>
      <c r="AA560">
        <v>1.64</v>
      </c>
      <c r="AB560" s="74" t="s">
        <v>1618</v>
      </c>
      <c r="AC560" s="74" t="s">
        <v>1619</v>
      </c>
    </row>
    <row r="561" spans="1:29" x14ac:dyDescent="0.25">
      <c r="A561" t="s">
        <v>1624</v>
      </c>
      <c r="B561" t="s">
        <v>746</v>
      </c>
      <c r="C561" t="s">
        <v>716</v>
      </c>
      <c r="D561" t="s">
        <v>717</v>
      </c>
      <c r="E561" t="s">
        <v>716</v>
      </c>
      <c r="F561" t="s">
        <v>718</v>
      </c>
      <c r="G561" t="s">
        <v>1625</v>
      </c>
      <c r="H561" t="s">
        <v>883</v>
      </c>
      <c r="I561" t="s">
        <v>884</v>
      </c>
      <c r="J561" s="74" t="s">
        <v>1380</v>
      </c>
      <c r="K561" t="s">
        <v>1381</v>
      </c>
      <c r="L561" t="s">
        <v>1381</v>
      </c>
      <c r="M561" s="74" t="s">
        <v>1030</v>
      </c>
      <c r="N561" t="s">
        <v>1031</v>
      </c>
      <c r="O561" t="s">
        <v>1032</v>
      </c>
      <c r="P561" s="74" t="s">
        <v>1033</v>
      </c>
      <c r="Q561" t="s">
        <v>1034</v>
      </c>
      <c r="R561" t="s">
        <v>1035</v>
      </c>
      <c r="S561">
        <v>366</v>
      </c>
      <c r="T561" t="s">
        <v>1626</v>
      </c>
      <c r="U561" s="74" t="s">
        <v>1627</v>
      </c>
      <c r="V561" t="s">
        <v>1620</v>
      </c>
      <c r="W561" t="s">
        <v>1621</v>
      </c>
      <c r="X561">
        <v>4</v>
      </c>
      <c r="Y561">
        <v>2.57</v>
      </c>
      <c r="AB561" s="74" t="s">
        <v>1618</v>
      </c>
      <c r="AC561" s="74" t="s">
        <v>1619</v>
      </c>
    </row>
    <row r="562" spans="1:29" x14ac:dyDescent="0.25">
      <c r="A562" t="s">
        <v>1624</v>
      </c>
      <c r="B562" t="s">
        <v>746</v>
      </c>
      <c r="C562" t="s">
        <v>716</v>
      </c>
      <c r="D562" t="s">
        <v>717</v>
      </c>
      <c r="E562" t="s">
        <v>716</v>
      </c>
      <c r="F562" t="s">
        <v>718</v>
      </c>
      <c r="G562" t="s">
        <v>1625</v>
      </c>
      <c r="H562" t="s">
        <v>883</v>
      </c>
      <c r="I562" t="s">
        <v>884</v>
      </c>
      <c r="J562" s="74" t="s">
        <v>1380</v>
      </c>
      <c r="K562" t="s">
        <v>1381</v>
      </c>
      <c r="L562" t="s">
        <v>1381</v>
      </c>
      <c r="M562" s="74" t="s">
        <v>1030</v>
      </c>
      <c r="N562" t="s">
        <v>1031</v>
      </c>
      <c r="O562" t="s">
        <v>1032</v>
      </c>
      <c r="P562" s="74" t="s">
        <v>1033</v>
      </c>
      <c r="Q562" t="s">
        <v>1034</v>
      </c>
      <c r="R562" t="s">
        <v>1035</v>
      </c>
      <c r="S562">
        <v>366</v>
      </c>
      <c r="T562" t="s">
        <v>1626</v>
      </c>
      <c r="U562" s="74" t="s">
        <v>1627</v>
      </c>
      <c r="V562" t="s">
        <v>1622</v>
      </c>
      <c r="W562" t="s">
        <v>1623</v>
      </c>
      <c r="X562">
        <v>4</v>
      </c>
      <c r="Y562">
        <v>6.2</v>
      </c>
      <c r="Z562">
        <v>6</v>
      </c>
      <c r="AA562">
        <v>3</v>
      </c>
      <c r="AB562" s="74" t="s">
        <v>1618</v>
      </c>
      <c r="AC562" s="74" t="s">
        <v>1619</v>
      </c>
    </row>
    <row r="563" spans="1:29" x14ac:dyDescent="0.25">
      <c r="A563" t="s">
        <v>1624</v>
      </c>
      <c r="B563" t="s">
        <v>746</v>
      </c>
      <c r="C563" t="s">
        <v>716</v>
      </c>
      <c r="D563" t="s">
        <v>717</v>
      </c>
      <c r="E563" t="s">
        <v>716</v>
      </c>
      <c r="F563" t="s">
        <v>718</v>
      </c>
      <c r="G563" t="s">
        <v>1625</v>
      </c>
      <c r="H563" t="s">
        <v>883</v>
      </c>
      <c r="I563" t="s">
        <v>884</v>
      </c>
      <c r="J563" s="74" t="s">
        <v>1380</v>
      </c>
      <c r="K563" t="s">
        <v>1381</v>
      </c>
      <c r="L563" t="s">
        <v>1381</v>
      </c>
      <c r="M563" s="74" t="s">
        <v>1030</v>
      </c>
      <c r="N563" t="s">
        <v>1031</v>
      </c>
      <c r="O563" t="s">
        <v>1032</v>
      </c>
      <c r="P563" s="74" t="s">
        <v>1033</v>
      </c>
      <c r="Q563" t="s">
        <v>1034</v>
      </c>
      <c r="R563" t="s">
        <v>1035</v>
      </c>
      <c r="S563">
        <v>366</v>
      </c>
      <c r="T563" t="s">
        <v>1626</v>
      </c>
      <c r="U563" s="74" t="s">
        <v>1627</v>
      </c>
      <c r="V563" t="s">
        <v>1547</v>
      </c>
      <c r="W563" t="s">
        <v>1548</v>
      </c>
      <c r="X563">
        <v>4</v>
      </c>
      <c r="Y563">
        <v>4.83</v>
      </c>
      <c r="Z563">
        <v>4.8</v>
      </c>
      <c r="AA563">
        <v>2.4</v>
      </c>
      <c r="AB563" s="74" t="s">
        <v>1618</v>
      </c>
      <c r="AC563" s="74" t="s">
        <v>1619</v>
      </c>
    </row>
    <row r="564" spans="1:29" x14ac:dyDescent="0.25">
      <c r="A564" t="s">
        <v>1624</v>
      </c>
      <c r="B564" t="s">
        <v>746</v>
      </c>
      <c r="C564" t="s">
        <v>716</v>
      </c>
      <c r="D564" t="s">
        <v>717</v>
      </c>
      <c r="E564" t="s">
        <v>716</v>
      </c>
      <c r="F564" t="s">
        <v>718</v>
      </c>
      <c r="G564" t="s">
        <v>1625</v>
      </c>
      <c r="H564" t="s">
        <v>883</v>
      </c>
      <c r="I564" t="s">
        <v>884</v>
      </c>
      <c r="J564" s="74" t="s">
        <v>1380</v>
      </c>
      <c r="K564" t="s">
        <v>1381</v>
      </c>
      <c r="L564" t="s">
        <v>1381</v>
      </c>
      <c r="M564" s="74" t="s">
        <v>1030</v>
      </c>
      <c r="N564" t="s">
        <v>1031</v>
      </c>
      <c r="O564" t="s">
        <v>1032</v>
      </c>
      <c r="P564" s="74" t="s">
        <v>1033</v>
      </c>
      <c r="Q564" t="s">
        <v>1034</v>
      </c>
      <c r="R564" t="s">
        <v>1035</v>
      </c>
      <c r="S564">
        <v>366</v>
      </c>
      <c r="T564" t="s">
        <v>1626</v>
      </c>
      <c r="U564" s="74" t="s">
        <v>1627</v>
      </c>
      <c r="V564" t="s">
        <v>737</v>
      </c>
      <c r="W564" t="s">
        <v>738</v>
      </c>
      <c r="X564">
        <v>4</v>
      </c>
      <c r="Y564">
        <v>4.9000000000000004</v>
      </c>
      <c r="Z564">
        <v>4.8899999999999997</v>
      </c>
      <c r="AA564">
        <v>2.4449999999999998</v>
      </c>
      <c r="AB564" s="74" t="s">
        <v>1618</v>
      </c>
      <c r="AC564" s="74" t="s">
        <v>1619</v>
      </c>
    </row>
    <row r="565" spans="1:29" x14ac:dyDescent="0.25">
      <c r="A565" t="s">
        <v>1624</v>
      </c>
      <c r="B565" t="s">
        <v>746</v>
      </c>
      <c r="C565" t="s">
        <v>716</v>
      </c>
      <c r="D565" t="s">
        <v>717</v>
      </c>
      <c r="E565" t="s">
        <v>716</v>
      </c>
      <c r="F565" t="s">
        <v>718</v>
      </c>
      <c r="G565" t="s">
        <v>1625</v>
      </c>
      <c r="H565" t="s">
        <v>883</v>
      </c>
      <c r="I565" t="s">
        <v>884</v>
      </c>
      <c r="J565" s="74" t="s">
        <v>1380</v>
      </c>
      <c r="K565" t="s">
        <v>1381</v>
      </c>
      <c r="L565" t="s">
        <v>1381</v>
      </c>
      <c r="M565" s="74" t="s">
        <v>1030</v>
      </c>
      <c r="N565" t="s">
        <v>1031</v>
      </c>
      <c r="O565" t="s">
        <v>1032</v>
      </c>
      <c r="P565" s="74" t="s">
        <v>1033</v>
      </c>
      <c r="Q565" t="s">
        <v>1034</v>
      </c>
      <c r="R565" t="s">
        <v>1035</v>
      </c>
      <c r="S565">
        <v>366</v>
      </c>
      <c r="T565" t="s">
        <v>1626</v>
      </c>
      <c r="U565" s="74" t="s">
        <v>1627</v>
      </c>
      <c r="V565" t="s">
        <v>1429</v>
      </c>
      <c r="W565" t="s">
        <v>1430</v>
      </c>
      <c r="X565">
        <v>4</v>
      </c>
      <c r="Y565">
        <v>3.97</v>
      </c>
      <c r="Z565">
        <v>3.96</v>
      </c>
      <c r="AA565">
        <v>1.98</v>
      </c>
      <c r="AB565" s="74" t="s">
        <v>1618</v>
      </c>
      <c r="AC565" s="74" t="s">
        <v>1619</v>
      </c>
    </row>
    <row r="566" spans="1:29" x14ac:dyDescent="0.25">
      <c r="A566" t="s">
        <v>1624</v>
      </c>
      <c r="B566" t="s">
        <v>746</v>
      </c>
      <c r="C566" t="s">
        <v>716</v>
      </c>
      <c r="D566" t="s">
        <v>717</v>
      </c>
      <c r="E566" t="s">
        <v>716</v>
      </c>
      <c r="F566" t="s">
        <v>718</v>
      </c>
      <c r="G566" t="s">
        <v>1625</v>
      </c>
      <c r="H566" t="s">
        <v>883</v>
      </c>
      <c r="I566" t="s">
        <v>884</v>
      </c>
      <c r="J566" s="74" t="s">
        <v>1380</v>
      </c>
      <c r="K566" t="s">
        <v>1381</v>
      </c>
      <c r="L566" t="s">
        <v>1381</v>
      </c>
      <c r="M566" s="74" t="s">
        <v>1030</v>
      </c>
      <c r="N566" t="s">
        <v>1031</v>
      </c>
      <c r="O566" t="s">
        <v>1032</v>
      </c>
      <c r="P566" s="74" t="s">
        <v>1033</v>
      </c>
      <c r="Q566" t="s">
        <v>1034</v>
      </c>
      <c r="R566" t="s">
        <v>1035</v>
      </c>
      <c r="S566">
        <v>366</v>
      </c>
      <c r="T566" t="s">
        <v>1626</v>
      </c>
      <c r="U566" s="74" t="s">
        <v>1627</v>
      </c>
      <c r="V566" t="s">
        <v>1073</v>
      </c>
      <c r="W566" t="s">
        <v>1074</v>
      </c>
      <c r="X566">
        <v>4</v>
      </c>
      <c r="Y566">
        <v>13.51</v>
      </c>
      <c r="Z566">
        <v>13.48</v>
      </c>
      <c r="AA566">
        <v>6.74</v>
      </c>
      <c r="AB566" s="74" t="s">
        <v>1618</v>
      </c>
      <c r="AC566" s="74" t="s">
        <v>1619</v>
      </c>
    </row>
    <row r="567" spans="1:29" x14ac:dyDescent="0.25">
      <c r="A567" t="s">
        <v>1624</v>
      </c>
      <c r="B567" t="s">
        <v>746</v>
      </c>
      <c r="C567" t="s">
        <v>716</v>
      </c>
      <c r="D567" t="s">
        <v>717</v>
      </c>
      <c r="E567" t="s">
        <v>716</v>
      </c>
      <c r="F567" t="s">
        <v>718</v>
      </c>
      <c r="G567" t="s">
        <v>1625</v>
      </c>
      <c r="H567" t="s">
        <v>883</v>
      </c>
      <c r="I567" t="s">
        <v>884</v>
      </c>
      <c r="J567" s="74" t="s">
        <v>1380</v>
      </c>
      <c r="K567" t="s">
        <v>1381</v>
      </c>
      <c r="L567" t="s">
        <v>1381</v>
      </c>
      <c r="M567" s="74" t="s">
        <v>1030</v>
      </c>
      <c r="N567" t="s">
        <v>1031</v>
      </c>
      <c r="O567" t="s">
        <v>1032</v>
      </c>
      <c r="P567" s="74" t="s">
        <v>1033</v>
      </c>
      <c r="Q567" t="s">
        <v>1034</v>
      </c>
      <c r="R567" t="s">
        <v>1035</v>
      </c>
      <c r="S567">
        <v>366</v>
      </c>
      <c r="T567" t="s">
        <v>1626</v>
      </c>
      <c r="U567" s="74" t="s">
        <v>1627</v>
      </c>
      <c r="V567" t="s">
        <v>1075</v>
      </c>
      <c r="W567" t="s">
        <v>100</v>
      </c>
      <c r="X567">
        <v>4</v>
      </c>
      <c r="Y567">
        <v>3.5</v>
      </c>
      <c r="Z567">
        <v>3.48</v>
      </c>
      <c r="AA567">
        <v>1.74</v>
      </c>
      <c r="AB567" s="74" t="s">
        <v>1618</v>
      </c>
      <c r="AC567" s="74" t="s">
        <v>1619</v>
      </c>
    </row>
    <row r="568" spans="1:29" x14ac:dyDescent="0.25">
      <c r="A568" t="s">
        <v>1624</v>
      </c>
      <c r="B568" t="s">
        <v>746</v>
      </c>
      <c r="C568" t="s">
        <v>716</v>
      </c>
      <c r="D568" t="s">
        <v>717</v>
      </c>
      <c r="E568" t="s">
        <v>716</v>
      </c>
      <c r="F568" t="s">
        <v>718</v>
      </c>
      <c r="G568" t="s">
        <v>1625</v>
      </c>
      <c r="H568" t="s">
        <v>883</v>
      </c>
      <c r="I568" t="s">
        <v>884</v>
      </c>
      <c r="J568" s="74" t="s">
        <v>1380</v>
      </c>
      <c r="K568" t="s">
        <v>1381</v>
      </c>
      <c r="L568" t="s">
        <v>1381</v>
      </c>
      <c r="M568" s="74" t="s">
        <v>1030</v>
      </c>
      <c r="N568" t="s">
        <v>1031</v>
      </c>
      <c r="O568" t="s">
        <v>1032</v>
      </c>
      <c r="P568" s="74" t="s">
        <v>1033</v>
      </c>
      <c r="Q568" t="s">
        <v>1034</v>
      </c>
      <c r="R568" t="s">
        <v>1035</v>
      </c>
      <c r="S568">
        <v>366</v>
      </c>
      <c r="T568" t="s">
        <v>1626</v>
      </c>
      <c r="U568" s="74" t="s">
        <v>1627</v>
      </c>
      <c r="V568" t="s">
        <v>741</v>
      </c>
      <c r="W568" t="s">
        <v>742</v>
      </c>
      <c r="X568">
        <v>4</v>
      </c>
      <c r="Y568">
        <v>4.0999999999999996</v>
      </c>
      <c r="Z568">
        <v>4.08</v>
      </c>
      <c r="AA568">
        <v>2.04</v>
      </c>
      <c r="AB568" s="74" t="s">
        <v>1618</v>
      </c>
      <c r="AC568" s="74" t="s">
        <v>1619</v>
      </c>
    </row>
    <row r="569" spans="1:29" x14ac:dyDescent="0.25">
      <c r="A569" t="s">
        <v>1624</v>
      </c>
      <c r="B569" t="s">
        <v>746</v>
      </c>
      <c r="C569" t="s">
        <v>716</v>
      </c>
      <c r="D569" t="s">
        <v>717</v>
      </c>
      <c r="E569" t="s">
        <v>716</v>
      </c>
      <c r="F569" t="s">
        <v>718</v>
      </c>
      <c r="G569" t="s">
        <v>1625</v>
      </c>
      <c r="H569" t="s">
        <v>883</v>
      </c>
      <c r="I569" t="s">
        <v>884</v>
      </c>
      <c r="J569" s="74" t="s">
        <v>1380</v>
      </c>
      <c r="K569" t="s">
        <v>1381</v>
      </c>
      <c r="L569" t="s">
        <v>1381</v>
      </c>
      <c r="M569" s="74" t="s">
        <v>1030</v>
      </c>
      <c r="N569" t="s">
        <v>1031</v>
      </c>
      <c r="O569" t="s">
        <v>1032</v>
      </c>
      <c r="P569" s="74" t="s">
        <v>1033</v>
      </c>
      <c r="Q569" t="s">
        <v>1034</v>
      </c>
      <c r="R569" t="s">
        <v>1035</v>
      </c>
      <c r="S569">
        <v>366</v>
      </c>
      <c r="T569" t="s">
        <v>1626</v>
      </c>
      <c r="U569" s="74" t="s">
        <v>1627</v>
      </c>
      <c r="V569" t="s">
        <v>1549</v>
      </c>
      <c r="W569" t="s">
        <v>1550</v>
      </c>
      <c r="X569">
        <v>4</v>
      </c>
      <c r="Y569">
        <v>2.06</v>
      </c>
      <c r="Z569">
        <v>1.95</v>
      </c>
      <c r="AA569">
        <v>0.97499999999999998</v>
      </c>
      <c r="AB569" s="74" t="s">
        <v>1618</v>
      </c>
      <c r="AC569" s="74" t="s">
        <v>1619</v>
      </c>
    </row>
    <row r="570" spans="1:29" x14ac:dyDescent="0.25">
      <c r="A570" t="s">
        <v>1624</v>
      </c>
      <c r="B570" t="s">
        <v>746</v>
      </c>
      <c r="C570" t="s">
        <v>716</v>
      </c>
      <c r="D570" t="s">
        <v>717</v>
      </c>
      <c r="E570" t="s">
        <v>716</v>
      </c>
      <c r="F570" t="s">
        <v>718</v>
      </c>
      <c r="G570" t="s">
        <v>1625</v>
      </c>
      <c r="H570" t="s">
        <v>883</v>
      </c>
      <c r="I570" t="s">
        <v>884</v>
      </c>
      <c r="J570" s="74" t="s">
        <v>1380</v>
      </c>
      <c r="K570" t="s">
        <v>1381</v>
      </c>
      <c r="L570" t="s">
        <v>1381</v>
      </c>
      <c r="M570" s="74" t="s">
        <v>1030</v>
      </c>
      <c r="N570" t="s">
        <v>1031</v>
      </c>
      <c r="O570" t="s">
        <v>1032</v>
      </c>
      <c r="P570" s="74" t="s">
        <v>1033</v>
      </c>
      <c r="Q570" t="s">
        <v>1034</v>
      </c>
      <c r="R570" t="s">
        <v>1035</v>
      </c>
      <c r="S570">
        <v>366</v>
      </c>
      <c r="T570" t="s">
        <v>1626</v>
      </c>
      <c r="U570" s="74" t="s">
        <v>1627</v>
      </c>
      <c r="V570" t="s">
        <v>1342</v>
      </c>
      <c r="W570" t="s">
        <v>1343</v>
      </c>
      <c r="X570">
        <v>4</v>
      </c>
      <c r="Y570">
        <v>8.86</v>
      </c>
      <c r="Z570">
        <v>8.85</v>
      </c>
      <c r="AA570">
        <v>4.4249999999999998</v>
      </c>
      <c r="AB570" s="74" t="s">
        <v>1618</v>
      </c>
      <c r="AC570" s="74" t="s">
        <v>1619</v>
      </c>
    </row>
    <row r="571" spans="1:29" x14ac:dyDescent="0.25">
      <c r="A571" t="s">
        <v>1624</v>
      </c>
      <c r="B571" t="s">
        <v>746</v>
      </c>
      <c r="C571" t="s">
        <v>716</v>
      </c>
      <c r="D571" t="s">
        <v>717</v>
      </c>
      <c r="E571" t="s">
        <v>716</v>
      </c>
      <c r="F571" t="s">
        <v>718</v>
      </c>
      <c r="G571" t="s">
        <v>1625</v>
      </c>
      <c r="H571" t="s">
        <v>883</v>
      </c>
      <c r="I571" t="s">
        <v>884</v>
      </c>
      <c r="J571" s="74" t="s">
        <v>1380</v>
      </c>
      <c r="K571" t="s">
        <v>1381</v>
      </c>
      <c r="L571" t="s">
        <v>1381</v>
      </c>
      <c r="M571" s="74" t="s">
        <v>1030</v>
      </c>
      <c r="N571" t="s">
        <v>1031</v>
      </c>
      <c r="O571" t="s">
        <v>1032</v>
      </c>
      <c r="P571" s="74" t="s">
        <v>1033</v>
      </c>
      <c r="Q571" t="s">
        <v>1034</v>
      </c>
      <c r="R571" t="s">
        <v>1035</v>
      </c>
      <c r="S571">
        <v>366</v>
      </c>
      <c r="T571" t="s">
        <v>1626</v>
      </c>
      <c r="U571" s="74" t="s">
        <v>1627</v>
      </c>
      <c r="V571" t="s">
        <v>1048</v>
      </c>
      <c r="W571" t="s">
        <v>1049</v>
      </c>
      <c r="X571">
        <v>4</v>
      </c>
      <c r="Y571">
        <v>7.69</v>
      </c>
      <c r="Z571">
        <v>7.64</v>
      </c>
      <c r="AA571">
        <v>3.82</v>
      </c>
      <c r="AB571" s="74" t="s">
        <v>1618</v>
      </c>
      <c r="AC571" s="74" t="s">
        <v>1619</v>
      </c>
    </row>
    <row r="572" spans="1:29" x14ac:dyDescent="0.25">
      <c r="A572" t="s">
        <v>1628</v>
      </c>
      <c r="B572" t="s">
        <v>715</v>
      </c>
      <c r="C572" t="s">
        <v>716</v>
      </c>
      <c r="D572" t="s">
        <v>717</v>
      </c>
      <c r="E572" t="s">
        <v>716</v>
      </c>
      <c r="F572" t="s">
        <v>718</v>
      </c>
      <c r="G572" t="s">
        <v>1629</v>
      </c>
      <c r="H572" t="s">
        <v>1484</v>
      </c>
      <c r="I572" t="s">
        <v>1485</v>
      </c>
      <c r="J572" s="74" t="s">
        <v>1630</v>
      </c>
      <c r="K572" t="s">
        <v>1631</v>
      </c>
      <c r="L572" t="s">
        <v>1632</v>
      </c>
      <c r="M572" s="74" t="s">
        <v>1633</v>
      </c>
      <c r="N572" t="s">
        <v>1634</v>
      </c>
      <c r="O572" t="s">
        <v>1635</v>
      </c>
      <c r="S572">
        <v>366</v>
      </c>
      <c r="T572" t="s">
        <v>1636</v>
      </c>
      <c r="U572" s="74" t="s">
        <v>1637</v>
      </c>
      <c r="V572" t="s">
        <v>1427</v>
      </c>
      <c r="W572" t="s">
        <v>1428</v>
      </c>
      <c r="Y572">
        <v>60</v>
      </c>
      <c r="Z572">
        <v>59.986967040000003</v>
      </c>
      <c r="AA572">
        <v>59.986967040000003</v>
      </c>
    </row>
    <row r="573" spans="1:29" x14ac:dyDescent="0.25">
      <c r="A573" t="s">
        <v>1638</v>
      </c>
      <c r="B573" t="s">
        <v>715</v>
      </c>
      <c r="C573" t="s">
        <v>716</v>
      </c>
      <c r="D573" t="s">
        <v>717</v>
      </c>
      <c r="E573" t="s">
        <v>716</v>
      </c>
      <c r="F573" t="s">
        <v>718</v>
      </c>
      <c r="G573" t="s">
        <v>1639</v>
      </c>
      <c r="H573" t="s">
        <v>1484</v>
      </c>
      <c r="I573" t="s">
        <v>1485</v>
      </c>
      <c r="J573" s="74" t="s">
        <v>1640</v>
      </c>
      <c r="K573" t="s">
        <v>1641</v>
      </c>
      <c r="L573" t="s">
        <v>1642</v>
      </c>
      <c r="M573" s="74" t="s">
        <v>1591</v>
      </c>
      <c r="N573" t="s">
        <v>1592</v>
      </c>
      <c r="O573" t="s">
        <v>1593</v>
      </c>
      <c r="S573">
        <v>366</v>
      </c>
      <c r="T573" t="s">
        <v>1643</v>
      </c>
      <c r="U573" s="74" t="s">
        <v>1644</v>
      </c>
      <c r="V573" t="s">
        <v>1427</v>
      </c>
      <c r="W573" t="s">
        <v>1428</v>
      </c>
      <c r="Y573">
        <v>60</v>
      </c>
      <c r="Z573">
        <v>59.729669999999999</v>
      </c>
      <c r="AA573">
        <v>59.729669999999999</v>
      </c>
    </row>
    <row r="574" spans="1:29" x14ac:dyDescent="0.25">
      <c r="A574" t="s">
        <v>1645</v>
      </c>
      <c r="B574" t="s">
        <v>715</v>
      </c>
      <c r="C574" t="s">
        <v>716</v>
      </c>
      <c r="D574" t="s">
        <v>717</v>
      </c>
      <c r="E574" t="s">
        <v>716</v>
      </c>
      <c r="F574" t="s">
        <v>718</v>
      </c>
      <c r="G574" t="s">
        <v>1437</v>
      </c>
      <c r="H574" t="s">
        <v>828</v>
      </c>
      <c r="I574" t="s">
        <v>829</v>
      </c>
      <c r="J574" s="74" t="s">
        <v>1646</v>
      </c>
      <c r="K574" t="s">
        <v>1647</v>
      </c>
      <c r="L574" t="s">
        <v>1648</v>
      </c>
      <c r="M574" s="74" t="s">
        <v>1649</v>
      </c>
      <c r="N574" t="s">
        <v>1650</v>
      </c>
      <c r="O574" t="s">
        <v>1651</v>
      </c>
      <c r="P574" s="74" t="s">
        <v>1455</v>
      </c>
      <c r="Q574" t="s">
        <v>1456</v>
      </c>
      <c r="R574" t="s">
        <v>1457</v>
      </c>
      <c r="S574">
        <v>366</v>
      </c>
      <c r="T574" t="s">
        <v>1652</v>
      </c>
      <c r="U574" s="74" t="s">
        <v>1653</v>
      </c>
      <c r="V574" t="s">
        <v>806</v>
      </c>
      <c r="W574" t="s">
        <v>807</v>
      </c>
      <c r="X574">
        <v>20</v>
      </c>
      <c r="Y574">
        <v>158.44</v>
      </c>
      <c r="Z574">
        <v>158.28447209999999</v>
      </c>
      <c r="AA574">
        <v>135.53847210000001</v>
      </c>
      <c r="AB574" s="74" t="s">
        <v>1654</v>
      </c>
      <c r="AC574" s="74" t="s">
        <v>1655</v>
      </c>
    </row>
    <row r="575" spans="1:29" x14ac:dyDescent="0.25">
      <c r="A575" t="s">
        <v>1645</v>
      </c>
      <c r="B575" t="s">
        <v>715</v>
      </c>
      <c r="C575" t="s">
        <v>716</v>
      </c>
      <c r="D575" t="s">
        <v>717</v>
      </c>
      <c r="E575" t="s">
        <v>716</v>
      </c>
      <c r="F575" t="s">
        <v>718</v>
      </c>
      <c r="G575" t="s">
        <v>1437</v>
      </c>
      <c r="H575" t="s">
        <v>828</v>
      </c>
      <c r="I575" t="s">
        <v>829</v>
      </c>
      <c r="J575" s="74" t="s">
        <v>1646</v>
      </c>
      <c r="K575" t="s">
        <v>1647</v>
      </c>
      <c r="L575" t="s">
        <v>1648</v>
      </c>
      <c r="M575" s="74" t="s">
        <v>1649</v>
      </c>
      <c r="N575" t="s">
        <v>1650</v>
      </c>
      <c r="O575" t="s">
        <v>1651</v>
      </c>
      <c r="P575" s="74" t="s">
        <v>1455</v>
      </c>
      <c r="Q575" t="s">
        <v>1456</v>
      </c>
      <c r="R575" t="s">
        <v>1457</v>
      </c>
      <c r="S575">
        <v>366</v>
      </c>
      <c r="T575" t="s">
        <v>1652</v>
      </c>
      <c r="U575" s="74" t="s">
        <v>1653</v>
      </c>
      <c r="V575" t="s">
        <v>824</v>
      </c>
      <c r="W575" t="s">
        <v>825</v>
      </c>
      <c r="X575">
        <v>20</v>
      </c>
      <c r="Y575">
        <v>71.7</v>
      </c>
      <c r="Z575">
        <v>71.656754399999997</v>
      </c>
      <c r="AA575">
        <v>71.656754399999997</v>
      </c>
      <c r="AB575" s="74" t="s">
        <v>1654</v>
      </c>
      <c r="AC575" s="74" t="s">
        <v>1655</v>
      </c>
    </row>
    <row r="576" spans="1:29" x14ac:dyDescent="0.25">
      <c r="A576" t="s">
        <v>1656</v>
      </c>
      <c r="B576" t="s">
        <v>715</v>
      </c>
      <c r="C576" t="s">
        <v>716</v>
      </c>
      <c r="D576" t="s">
        <v>717</v>
      </c>
      <c r="E576" t="s">
        <v>716</v>
      </c>
      <c r="F576" t="s">
        <v>718</v>
      </c>
      <c r="G576" t="s">
        <v>1657</v>
      </c>
      <c r="H576" t="s">
        <v>828</v>
      </c>
      <c r="I576" t="s">
        <v>829</v>
      </c>
      <c r="J576" s="74" t="s">
        <v>1658</v>
      </c>
      <c r="K576" t="s">
        <v>1659</v>
      </c>
      <c r="L576" t="s">
        <v>1660</v>
      </c>
      <c r="M576" s="74" t="s">
        <v>1331</v>
      </c>
      <c r="N576" t="s">
        <v>1332</v>
      </c>
      <c r="O576" t="s">
        <v>1333</v>
      </c>
      <c r="P576" s="74" t="s">
        <v>833</v>
      </c>
      <c r="Q576" t="s">
        <v>834</v>
      </c>
      <c r="R576" t="s">
        <v>835</v>
      </c>
      <c r="S576">
        <v>366</v>
      </c>
      <c r="T576" t="s">
        <v>1661</v>
      </c>
      <c r="U576" s="74" t="s">
        <v>1662</v>
      </c>
      <c r="V576" t="s">
        <v>806</v>
      </c>
      <c r="W576" t="s">
        <v>807</v>
      </c>
      <c r="X576">
        <v>31.2</v>
      </c>
      <c r="Y576">
        <v>15.18</v>
      </c>
      <c r="Z576">
        <v>15.103744656</v>
      </c>
      <c r="AA576">
        <v>15.103744656</v>
      </c>
      <c r="AB576" s="74" t="s">
        <v>1663</v>
      </c>
      <c r="AC576" s="74" t="s">
        <v>1664</v>
      </c>
    </row>
    <row r="577" spans="1:29" x14ac:dyDescent="0.25">
      <c r="A577" t="s">
        <v>1656</v>
      </c>
      <c r="B577" t="s">
        <v>715</v>
      </c>
      <c r="C577" t="s">
        <v>716</v>
      </c>
      <c r="D577" t="s">
        <v>717</v>
      </c>
      <c r="E577" t="s">
        <v>716</v>
      </c>
      <c r="F577" t="s">
        <v>718</v>
      </c>
      <c r="G577" t="s">
        <v>1657</v>
      </c>
      <c r="H577" t="s">
        <v>828</v>
      </c>
      <c r="I577" t="s">
        <v>829</v>
      </c>
      <c r="J577" s="74" t="s">
        <v>1658</v>
      </c>
      <c r="K577" t="s">
        <v>1659</v>
      </c>
      <c r="L577" t="s">
        <v>1660</v>
      </c>
      <c r="M577" s="74" t="s">
        <v>1331</v>
      </c>
      <c r="N577" t="s">
        <v>1332</v>
      </c>
      <c r="O577" t="s">
        <v>1333</v>
      </c>
      <c r="P577" s="74" t="s">
        <v>833</v>
      </c>
      <c r="Q577" t="s">
        <v>834</v>
      </c>
      <c r="R577" t="s">
        <v>835</v>
      </c>
      <c r="S577">
        <v>366</v>
      </c>
      <c r="T577" t="s">
        <v>1661</v>
      </c>
      <c r="U577" s="74" t="s">
        <v>1662</v>
      </c>
      <c r="V577" t="s">
        <v>859</v>
      </c>
      <c r="W577" t="s">
        <v>860</v>
      </c>
      <c r="X577">
        <v>31.2</v>
      </c>
      <c r="Y577">
        <v>42.43</v>
      </c>
      <c r="Z577">
        <v>42.374000000000002</v>
      </c>
      <c r="AA577">
        <v>21.187000000000001</v>
      </c>
      <c r="AB577" s="74" t="s">
        <v>1663</v>
      </c>
      <c r="AC577" s="74" t="s">
        <v>1664</v>
      </c>
    </row>
    <row r="578" spans="1:29" x14ac:dyDescent="0.25">
      <c r="A578" t="s">
        <v>1656</v>
      </c>
      <c r="B578" t="s">
        <v>715</v>
      </c>
      <c r="C578" t="s">
        <v>716</v>
      </c>
      <c r="D578" t="s">
        <v>717</v>
      </c>
      <c r="E578" t="s">
        <v>716</v>
      </c>
      <c r="F578" t="s">
        <v>718</v>
      </c>
      <c r="G578" t="s">
        <v>1657</v>
      </c>
      <c r="H578" t="s">
        <v>828</v>
      </c>
      <c r="I578" t="s">
        <v>829</v>
      </c>
      <c r="J578" s="74" t="s">
        <v>1658</v>
      </c>
      <c r="K578" t="s">
        <v>1659</v>
      </c>
      <c r="L578" t="s">
        <v>1660</v>
      </c>
      <c r="M578" s="74" t="s">
        <v>1331</v>
      </c>
      <c r="N578" t="s">
        <v>1332</v>
      </c>
      <c r="O578" t="s">
        <v>1333</v>
      </c>
      <c r="P578" s="74" t="s">
        <v>833</v>
      </c>
      <c r="Q578" t="s">
        <v>834</v>
      </c>
      <c r="R578" t="s">
        <v>835</v>
      </c>
      <c r="S578">
        <v>366</v>
      </c>
      <c r="T578" t="s">
        <v>1661</v>
      </c>
      <c r="U578" s="74" t="s">
        <v>1662</v>
      </c>
      <c r="V578" t="s">
        <v>1423</v>
      </c>
      <c r="W578" t="s">
        <v>1424</v>
      </c>
      <c r="X578">
        <v>31.2</v>
      </c>
      <c r="Y578">
        <v>63.72</v>
      </c>
      <c r="Z578">
        <v>63.68</v>
      </c>
      <c r="AA578">
        <v>31.84</v>
      </c>
      <c r="AB578" s="74" t="s">
        <v>1663</v>
      </c>
      <c r="AC578" s="74" t="s">
        <v>1664</v>
      </c>
    </row>
    <row r="579" spans="1:29" x14ac:dyDescent="0.25">
      <c r="A579" t="s">
        <v>1656</v>
      </c>
      <c r="B579" t="s">
        <v>715</v>
      </c>
      <c r="C579" t="s">
        <v>716</v>
      </c>
      <c r="D579" t="s">
        <v>717</v>
      </c>
      <c r="E579" t="s">
        <v>716</v>
      </c>
      <c r="F579" t="s">
        <v>718</v>
      </c>
      <c r="G579" t="s">
        <v>1657</v>
      </c>
      <c r="H579" t="s">
        <v>828</v>
      </c>
      <c r="I579" t="s">
        <v>829</v>
      </c>
      <c r="J579" s="74" t="s">
        <v>1658</v>
      </c>
      <c r="K579" t="s">
        <v>1659</v>
      </c>
      <c r="L579" t="s">
        <v>1660</v>
      </c>
      <c r="M579" s="74" t="s">
        <v>1331</v>
      </c>
      <c r="N579" t="s">
        <v>1332</v>
      </c>
      <c r="O579" t="s">
        <v>1333</v>
      </c>
      <c r="P579" s="74" t="s">
        <v>833</v>
      </c>
      <c r="Q579" t="s">
        <v>834</v>
      </c>
      <c r="R579" t="s">
        <v>835</v>
      </c>
      <c r="S579">
        <v>366</v>
      </c>
      <c r="T579" t="s">
        <v>1661</v>
      </c>
      <c r="U579" s="74" t="s">
        <v>1662</v>
      </c>
      <c r="V579" t="s">
        <v>1665</v>
      </c>
      <c r="W579" t="s">
        <v>1666</v>
      </c>
      <c r="X579">
        <v>31.2</v>
      </c>
      <c r="Y579">
        <v>8.31</v>
      </c>
      <c r="Z579">
        <v>8.1999999999999993</v>
      </c>
      <c r="AA579">
        <v>4.0999999999999996</v>
      </c>
      <c r="AB579" s="74" t="s">
        <v>1663</v>
      </c>
      <c r="AC579" s="74" t="s">
        <v>1664</v>
      </c>
    </row>
    <row r="580" spans="1:29" x14ac:dyDescent="0.25">
      <c r="A580" t="s">
        <v>1656</v>
      </c>
      <c r="B580" t="s">
        <v>715</v>
      </c>
      <c r="C580" t="s">
        <v>716</v>
      </c>
      <c r="D580" t="s">
        <v>717</v>
      </c>
      <c r="E580" t="s">
        <v>716</v>
      </c>
      <c r="F580" t="s">
        <v>718</v>
      </c>
      <c r="G580" t="s">
        <v>1657</v>
      </c>
      <c r="H580" t="s">
        <v>828</v>
      </c>
      <c r="I580" t="s">
        <v>829</v>
      </c>
      <c r="J580" s="74" t="s">
        <v>1658</v>
      </c>
      <c r="K580" t="s">
        <v>1659</v>
      </c>
      <c r="L580" t="s">
        <v>1660</v>
      </c>
      <c r="M580" s="74" t="s">
        <v>1331</v>
      </c>
      <c r="N580" t="s">
        <v>1332</v>
      </c>
      <c r="O580" t="s">
        <v>1333</v>
      </c>
      <c r="P580" s="74" t="s">
        <v>833</v>
      </c>
      <c r="Q580" t="s">
        <v>834</v>
      </c>
      <c r="R580" t="s">
        <v>835</v>
      </c>
      <c r="S580">
        <v>366</v>
      </c>
      <c r="T580" t="s">
        <v>1661</v>
      </c>
      <c r="U580" s="74" t="s">
        <v>1662</v>
      </c>
      <c r="V580" t="s">
        <v>838</v>
      </c>
      <c r="W580" t="s">
        <v>839</v>
      </c>
      <c r="X580">
        <v>31.2</v>
      </c>
      <c r="Y580">
        <v>48.41</v>
      </c>
      <c r="Z580">
        <v>48.4</v>
      </c>
      <c r="AA580">
        <v>24.2</v>
      </c>
      <c r="AB580" s="74" t="s">
        <v>1663</v>
      </c>
      <c r="AC580" s="74" t="s">
        <v>1664</v>
      </c>
    </row>
    <row r="581" spans="1:29" x14ac:dyDescent="0.25">
      <c r="A581" t="s">
        <v>1656</v>
      </c>
      <c r="B581" t="s">
        <v>715</v>
      </c>
      <c r="C581" t="s">
        <v>716</v>
      </c>
      <c r="D581" t="s">
        <v>717</v>
      </c>
      <c r="E581" t="s">
        <v>716</v>
      </c>
      <c r="F581" t="s">
        <v>718</v>
      </c>
      <c r="G581" t="s">
        <v>1657</v>
      </c>
      <c r="H581" t="s">
        <v>828</v>
      </c>
      <c r="I581" t="s">
        <v>829</v>
      </c>
      <c r="J581" s="74" t="s">
        <v>1658</v>
      </c>
      <c r="K581" t="s">
        <v>1659</v>
      </c>
      <c r="L581" t="s">
        <v>1660</v>
      </c>
      <c r="M581" s="74" t="s">
        <v>1331</v>
      </c>
      <c r="N581" t="s">
        <v>1332</v>
      </c>
      <c r="O581" t="s">
        <v>1333</v>
      </c>
      <c r="P581" s="74" t="s">
        <v>833</v>
      </c>
      <c r="Q581" t="s">
        <v>834</v>
      </c>
      <c r="R581" t="s">
        <v>835</v>
      </c>
      <c r="S581">
        <v>366</v>
      </c>
      <c r="T581" t="s">
        <v>1661</v>
      </c>
      <c r="U581" s="74" t="s">
        <v>1662</v>
      </c>
      <c r="V581" t="s">
        <v>824</v>
      </c>
      <c r="W581" t="s">
        <v>825</v>
      </c>
      <c r="X581">
        <v>31.2</v>
      </c>
      <c r="Y581">
        <v>236.33</v>
      </c>
      <c r="Z581">
        <v>236.2295</v>
      </c>
      <c r="AA581">
        <v>118.11475</v>
      </c>
      <c r="AB581" s="74" t="s">
        <v>1663</v>
      </c>
      <c r="AC581" s="74" t="s">
        <v>1664</v>
      </c>
    </row>
    <row r="582" spans="1:29" x14ac:dyDescent="0.25">
      <c r="A582" t="s">
        <v>1667</v>
      </c>
      <c r="B582" t="s">
        <v>715</v>
      </c>
      <c r="C582" t="s">
        <v>716</v>
      </c>
      <c r="D582" t="s">
        <v>717</v>
      </c>
      <c r="E582" t="s">
        <v>716</v>
      </c>
      <c r="F582" t="s">
        <v>718</v>
      </c>
      <c r="G582" t="s">
        <v>1668</v>
      </c>
      <c r="H582" t="s">
        <v>1484</v>
      </c>
      <c r="I582" t="s">
        <v>1485</v>
      </c>
      <c r="J582" s="74" t="s">
        <v>1669</v>
      </c>
      <c r="K582" t="s">
        <v>1670</v>
      </c>
      <c r="L582" t="s">
        <v>1671</v>
      </c>
      <c r="M582" s="74" t="s">
        <v>1591</v>
      </c>
      <c r="N582" t="s">
        <v>1592</v>
      </c>
      <c r="O582" t="s">
        <v>1593</v>
      </c>
      <c r="S582">
        <v>366</v>
      </c>
      <c r="T582" t="s">
        <v>1672</v>
      </c>
      <c r="U582" s="74" t="s">
        <v>1673</v>
      </c>
      <c r="V582" t="s">
        <v>1427</v>
      </c>
      <c r="W582" t="s">
        <v>1428</v>
      </c>
      <c r="Y582">
        <v>60</v>
      </c>
      <c r="Z582">
        <v>59.729669999999999</v>
      </c>
      <c r="AA582">
        <v>59.729669999999999</v>
      </c>
    </row>
    <row r="583" spans="1:29" x14ac:dyDescent="0.25">
      <c r="A583" t="s">
        <v>1674</v>
      </c>
      <c r="B583" t="s">
        <v>746</v>
      </c>
      <c r="C583" t="s">
        <v>716</v>
      </c>
      <c r="D583" t="s">
        <v>717</v>
      </c>
      <c r="E583" t="s">
        <v>716</v>
      </c>
      <c r="F583" t="s">
        <v>718</v>
      </c>
      <c r="G583" t="s">
        <v>1625</v>
      </c>
      <c r="H583" t="s">
        <v>883</v>
      </c>
      <c r="I583" t="s">
        <v>884</v>
      </c>
      <c r="J583" s="74" t="s">
        <v>1380</v>
      </c>
      <c r="K583" t="s">
        <v>1381</v>
      </c>
      <c r="L583" t="s">
        <v>1381</v>
      </c>
      <c r="M583" s="74" t="s">
        <v>1380</v>
      </c>
      <c r="N583" t="s">
        <v>1381</v>
      </c>
      <c r="O583" t="s">
        <v>1381</v>
      </c>
      <c r="P583" s="74" t="s">
        <v>1033</v>
      </c>
      <c r="Q583" t="s">
        <v>1034</v>
      </c>
      <c r="R583" t="s">
        <v>1035</v>
      </c>
      <c r="S583">
        <v>365</v>
      </c>
      <c r="T583" t="s">
        <v>1675</v>
      </c>
      <c r="U583" s="74" t="s">
        <v>1676</v>
      </c>
      <c r="V583" t="s">
        <v>739</v>
      </c>
      <c r="W583" t="s">
        <v>740</v>
      </c>
      <c r="X583">
        <v>5</v>
      </c>
      <c r="Y583">
        <v>31.13</v>
      </c>
      <c r="Z583">
        <v>10</v>
      </c>
      <c r="AA583">
        <v>5</v>
      </c>
      <c r="AB583" s="74" t="s">
        <v>1677</v>
      </c>
      <c r="AC583" s="74" t="s">
        <v>1678</v>
      </c>
    </row>
    <row r="584" spans="1:29" x14ac:dyDescent="0.25">
      <c r="A584" t="s">
        <v>1674</v>
      </c>
      <c r="B584" t="s">
        <v>746</v>
      </c>
      <c r="C584" t="s">
        <v>716</v>
      </c>
      <c r="D584" t="s">
        <v>717</v>
      </c>
      <c r="E584" t="s">
        <v>716</v>
      </c>
      <c r="F584" t="s">
        <v>718</v>
      </c>
      <c r="G584" t="s">
        <v>1625</v>
      </c>
      <c r="H584" t="s">
        <v>883</v>
      </c>
      <c r="I584" t="s">
        <v>884</v>
      </c>
      <c r="J584" s="74" t="s">
        <v>1380</v>
      </c>
      <c r="K584" t="s">
        <v>1381</v>
      </c>
      <c r="L584" t="s">
        <v>1381</v>
      </c>
      <c r="M584" s="74" t="s">
        <v>1380</v>
      </c>
      <c r="N584" t="s">
        <v>1381</v>
      </c>
      <c r="O584" t="s">
        <v>1381</v>
      </c>
      <c r="P584" s="74" t="s">
        <v>1033</v>
      </c>
      <c r="Q584" t="s">
        <v>1034</v>
      </c>
      <c r="R584" t="s">
        <v>1035</v>
      </c>
      <c r="S584">
        <v>365</v>
      </c>
      <c r="T584" t="s">
        <v>1675</v>
      </c>
      <c r="U584" s="74" t="s">
        <v>1676</v>
      </c>
      <c r="V584" t="s">
        <v>1342</v>
      </c>
      <c r="W584" t="s">
        <v>1343</v>
      </c>
      <c r="X584">
        <v>5</v>
      </c>
      <c r="Y584">
        <v>3.09</v>
      </c>
      <c r="AB584" s="74" t="s">
        <v>1677</v>
      </c>
      <c r="AC584" s="74" t="s">
        <v>1678</v>
      </c>
    </row>
    <row r="585" spans="1:29" x14ac:dyDescent="0.25">
      <c r="A585" t="s">
        <v>1674</v>
      </c>
      <c r="B585" t="s">
        <v>746</v>
      </c>
      <c r="C585" t="s">
        <v>716</v>
      </c>
      <c r="D585" t="s">
        <v>717</v>
      </c>
      <c r="E585" t="s">
        <v>716</v>
      </c>
      <c r="F585" t="s">
        <v>718</v>
      </c>
      <c r="G585" t="s">
        <v>1625</v>
      </c>
      <c r="H585" t="s">
        <v>883</v>
      </c>
      <c r="I585" t="s">
        <v>884</v>
      </c>
      <c r="J585" s="74" t="s">
        <v>1380</v>
      </c>
      <c r="K585" t="s">
        <v>1381</v>
      </c>
      <c r="L585" t="s">
        <v>1381</v>
      </c>
      <c r="M585" s="74" t="s">
        <v>1380</v>
      </c>
      <c r="N585" t="s">
        <v>1381</v>
      </c>
      <c r="O585" t="s">
        <v>1381</v>
      </c>
      <c r="P585" s="74" t="s">
        <v>1033</v>
      </c>
      <c r="Q585" t="s">
        <v>1034</v>
      </c>
      <c r="R585" t="s">
        <v>1035</v>
      </c>
      <c r="S585">
        <v>365</v>
      </c>
      <c r="T585" t="s">
        <v>1675</v>
      </c>
      <c r="U585" s="74" t="s">
        <v>1676</v>
      </c>
      <c r="V585" t="s">
        <v>1048</v>
      </c>
      <c r="W585" t="s">
        <v>1049</v>
      </c>
      <c r="X585">
        <v>5</v>
      </c>
      <c r="Y585">
        <v>10.61</v>
      </c>
      <c r="Z585">
        <v>10.6</v>
      </c>
      <c r="AA585">
        <v>5.3</v>
      </c>
      <c r="AB585" s="74" t="s">
        <v>1677</v>
      </c>
      <c r="AC585" s="74" t="s">
        <v>1678</v>
      </c>
    </row>
    <row r="586" spans="1:29" x14ac:dyDescent="0.25">
      <c r="A586" t="s">
        <v>1674</v>
      </c>
      <c r="B586" t="s">
        <v>746</v>
      </c>
      <c r="C586" t="s">
        <v>716</v>
      </c>
      <c r="D586" t="s">
        <v>717</v>
      </c>
      <c r="E586" t="s">
        <v>716</v>
      </c>
      <c r="F586" t="s">
        <v>718</v>
      </c>
      <c r="G586" t="s">
        <v>1625</v>
      </c>
      <c r="H586" t="s">
        <v>883</v>
      </c>
      <c r="I586" t="s">
        <v>884</v>
      </c>
      <c r="J586" s="74" t="s">
        <v>1380</v>
      </c>
      <c r="K586" t="s">
        <v>1381</v>
      </c>
      <c r="L586" t="s">
        <v>1381</v>
      </c>
      <c r="M586" s="74" t="s">
        <v>1380</v>
      </c>
      <c r="N586" t="s">
        <v>1381</v>
      </c>
      <c r="O586" t="s">
        <v>1381</v>
      </c>
      <c r="P586" s="74" t="s">
        <v>1033</v>
      </c>
      <c r="Q586" t="s">
        <v>1034</v>
      </c>
      <c r="R586" t="s">
        <v>1035</v>
      </c>
      <c r="S586">
        <v>365</v>
      </c>
      <c r="T586" t="s">
        <v>1675</v>
      </c>
      <c r="U586" s="74" t="s">
        <v>1676</v>
      </c>
      <c r="V586" t="s">
        <v>1260</v>
      </c>
      <c r="W586" t="s">
        <v>1261</v>
      </c>
      <c r="X586">
        <v>5</v>
      </c>
      <c r="Y586">
        <v>3.09</v>
      </c>
      <c r="Z586">
        <v>3.08</v>
      </c>
      <c r="AA586">
        <v>1.54</v>
      </c>
      <c r="AB586" s="74" t="s">
        <v>1677</v>
      </c>
      <c r="AC586" s="74" t="s">
        <v>1678</v>
      </c>
    </row>
    <row r="587" spans="1:29" x14ac:dyDescent="0.25">
      <c r="A587" t="s">
        <v>1674</v>
      </c>
      <c r="B587" t="s">
        <v>746</v>
      </c>
      <c r="C587" t="s">
        <v>716</v>
      </c>
      <c r="D587" t="s">
        <v>717</v>
      </c>
      <c r="E587" t="s">
        <v>716</v>
      </c>
      <c r="F587" t="s">
        <v>718</v>
      </c>
      <c r="G587" t="s">
        <v>1625</v>
      </c>
      <c r="H587" t="s">
        <v>883</v>
      </c>
      <c r="I587" t="s">
        <v>884</v>
      </c>
      <c r="J587" s="74" t="s">
        <v>1380</v>
      </c>
      <c r="K587" t="s">
        <v>1381</v>
      </c>
      <c r="L587" t="s">
        <v>1381</v>
      </c>
      <c r="M587" s="74" t="s">
        <v>1380</v>
      </c>
      <c r="N587" t="s">
        <v>1381</v>
      </c>
      <c r="O587" t="s">
        <v>1381</v>
      </c>
      <c r="P587" s="74" t="s">
        <v>1033</v>
      </c>
      <c r="Q587" t="s">
        <v>1034</v>
      </c>
      <c r="R587" t="s">
        <v>1035</v>
      </c>
      <c r="S587">
        <v>365</v>
      </c>
      <c r="T587" t="s">
        <v>1675</v>
      </c>
      <c r="U587" s="74" t="s">
        <v>1676</v>
      </c>
      <c r="V587" t="s">
        <v>1679</v>
      </c>
      <c r="W587" t="s">
        <v>1680</v>
      </c>
      <c r="X587">
        <v>5</v>
      </c>
      <c r="Y587">
        <v>2.14</v>
      </c>
      <c r="AB587" s="74" t="s">
        <v>1677</v>
      </c>
      <c r="AC587" s="74" t="s">
        <v>1678</v>
      </c>
    </row>
    <row r="588" spans="1:29" x14ac:dyDescent="0.25">
      <c r="A588" t="s">
        <v>1674</v>
      </c>
      <c r="B588" t="s">
        <v>746</v>
      </c>
      <c r="C588" t="s">
        <v>716</v>
      </c>
      <c r="D588" t="s">
        <v>717</v>
      </c>
      <c r="E588" t="s">
        <v>716</v>
      </c>
      <c r="F588" t="s">
        <v>718</v>
      </c>
      <c r="G588" t="s">
        <v>1625</v>
      </c>
      <c r="H588" t="s">
        <v>883</v>
      </c>
      <c r="I588" t="s">
        <v>884</v>
      </c>
      <c r="J588" s="74" t="s">
        <v>1380</v>
      </c>
      <c r="K588" t="s">
        <v>1381</v>
      </c>
      <c r="L588" t="s">
        <v>1381</v>
      </c>
      <c r="M588" s="74" t="s">
        <v>1380</v>
      </c>
      <c r="N588" t="s">
        <v>1381</v>
      </c>
      <c r="O588" t="s">
        <v>1381</v>
      </c>
      <c r="P588" s="74" t="s">
        <v>1033</v>
      </c>
      <c r="Q588" t="s">
        <v>1034</v>
      </c>
      <c r="R588" t="s">
        <v>1035</v>
      </c>
      <c r="S588">
        <v>365</v>
      </c>
      <c r="T588" t="s">
        <v>1675</v>
      </c>
      <c r="U588" s="74" t="s">
        <v>1676</v>
      </c>
      <c r="V588" t="s">
        <v>737</v>
      </c>
      <c r="W588" t="s">
        <v>1498</v>
      </c>
      <c r="X588">
        <v>5</v>
      </c>
      <c r="Y588">
        <v>2.14</v>
      </c>
      <c r="AB588" s="74" t="s">
        <v>1677</v>
      </c>
      <c r="AC588" s="74" t="s">
        <v>1678</v>
      </c>
    </row>
    <row r="589" spans="1:29" x14ac:dyDescent="0.25">
      <c r="A589" t="s">
        <v>1674</v>
      </c>
      <c r="B589" t="s">
        <v>746</v>
      </c>
      <c r="C589" t="s">
        <v>716</v>
      </c>
      <c r="D589" t="s">
        <v>717</v>
      </c>
      <c r="E589" t="s">
        <v>716</v>
      </c>
      <c r="F589" t="s">
        <v>718</v>
      </c>
      <c r="G589" t="s">
        <v>1625</v>
      </c>
      <c r="H589" t="s">
        <v>883</v>
      </c>
      <c r="I589" t="s">
        <v>884</v>
      </c>
      <c r="J589" s="74" t="s">
        <v>1380</v>
      </c>
      <c r="K589" t="s">
        <v>1381</v>
      </c>
      <c r="L589" t="s">
        <v>1381</v>
      </c>
      <c r="M589" s="74" t="s">
        <v>1380</v>
      </c>
      <c r="N589" t="s">
        <v>1381</v>
      </c>
      <c r="O589" t="s">
        <v>1381</v>
      </c>
      <c r="P589" s="74" t="s">
        <v>1033</v>
      </c>
      <c r="Q589" t="s">
        <v>1034</v>
      </c>
      <c r="R589" t="s">
        <v>1035</v>
      </c>
      <c r="S589">
        <v>365</v>
      </c>
      <c r="T589" t="s">
        <v>1675</v>
      </c>
      <c r="U589" s="74" t="s">
        <v>1676</v>
      </c>
      <c r="V589" t="s">
        <v>1620</v>
      </c>
      <c r="W589" t="s">
        <v>1621</v>
      </c>
      <c r="X589">
        <v>5</v>
      </c>
      <c r="Y589">
        <v>3.5</v>
      </c>
      <c r="AB589" s="74" t="s">
        <v>1677</v>
      </c>
      <c r="AC589" s="74" t="s">
        <v>1678</v>
      </c>
    </row>
    <row r="590" spans="1:29" x14ac:dyDescent="0.25">
      <c r="A590" t="s">
        <v>1674</v>
      </c>
      <c r="B590" t="s">
        <v>746</v>
      </c>
      <c r="C590" t="s">
        <v>716</v>
      </c>
      <c r="D590" t="s">
        <v>717</v>
      </c>
      <c r="E590" t="s">
        <v>716</v>
      </c>
      <c r="F590" t="s">
        <v>718</v>
      </c>
      <c r="G590" t="s">
        <v>1625</v>
      </c>
      <c r="H590" t="s">
        <v>883</v>
      </c>
      <c r="I590" t="s">
        <v>884</v>
      </c>
      <c r="J590" s="74" t="s">
        <v>1380</v>
      </c>
      <c r="K590" t="s">
        <v>1381</v>
      </c>
      <c r="L590" t="s">
        <v>1381</v>
      </c>
      <c r="M590" s="74" t="s">
        <v>1380</v>
      </c>
      <c r="N590" t="s">
        <v>1381</v>
      </c>
      <c r="O590" t="s">
        <v>1381</v>
      </c>
      <c r="P590" s="74" t="s">
        <v>1033</v>
      </c>
      <c r="Q590" t="s">
        <v>1034</v>
      </c>
      <c r="R590" t="s">
        <v>1035</v>
      </c>
      <c r="S590">
        <v>365</v>
      </c>
      <c r="T590" t="s">
        <v>1675</v>
      </c>
      <c r="U590" s="74" t="s">
        <v>1676</v>
      </c>
      <c r="V590" t="s">
        <v>1348</v>
      </c>
      <c r="W590" t="s">
        <v>1349</v>
      </c>
      <c r="X590">
        <v>5</v>
      </c>
      <c r="Y590">
        <v>2.75</v>
      </c>
      <c r="AB590" s="74" t="s">
        <v>1677</v>
      </c>
      <c r="AC590" s="74" t="s">
        <v>1678</v>
      </c>
    </row>
    <row r="591" spans="1:29" x14ac:dyDescent="0.25">
      <c r="A591" t="s">
        <v>1674</v>
      </c>
      <c r="B591" t="s">
        <v>746</v>
      </c>
      <c r="C591" t="s">
        <v>716</v>
      </c>
      <c r="D591" t="s">
        <v>717</v>
      </c>
      <c r="E591" t="s">
        <v>716</v>
      </c>
      <c r="F591" t="s">
        <v>718</v>
      </c>
      <c r="G591" t="s">
        <v>1625</v>
      </c>
      <c r="H591" t="s">
        <v>883</v>
      </c>
      <c r="I591" t="s">
        <v>884</v>
      </c>
      <c r="J591" s="74" t="s">
        <v>1380</v>
      </c>
      <c r="K591" t="s">
        <v>1381</v>
      </c>
      <c r="L591" t="s">
        <v>1381</v>
      </c>
      <c r="M591" s="74" t="s">
        <v>1380</v>
      </c>
      <c r="N591" t="s">
        <v>1381</v>
      </c>
      <c r="O591" t="s">
        <v>1381</v>
      </c>
      <c r="P591" s="74" t="s">
        <v>1033</v>
      </c>
      <c r="Q591" t="s">
        <v>1034</v>
      </c>
      <c r="R591" t="s">
        <v>1035</v>
      </c>
      <c r="S591">
        <v>365</v>
      </c>
      <c r="T591" t="s">
        <v>1675</v>
      </c>
      <c r="U591" s="74" t="s">
        <v>1676</v>
      </c>
      <c r="V591" t="s">
        <v>756</v>
      </c>
      <c r="W591" t="s">
        <v>757</v>
      </c>
      <c r="X591">
        <v>5</v>
      </c>
      <c r="Y591">
        <v>6.35</v>
      </c>
      <c r="Z591">
        <v>6.32</v>
      </c>
      <c r="AA591">
        <v>3.16</v>
      </c>
      <c r="AB591" s="74" t="s">
        <v>1677</v>
      </c>
      <c r="AC591" s="74" t="s">
        <v>1678</v>
      </c>
    </row>
    <row r="592" spans="1:29" x14ac:dyDescent="0.25">
      <c r="A592" t="s">
        <v>1674</v>
      </c>
      <c r="B592" t="s">
        <v>746</v>
      </c>
      <c r="C592" t="s">
        <v>716</v>
      </c>
      <c r="D592" t="s">
        <v>717</v>
      </c>
      <c r="E592" t="s">
        <v>716</v>
      </c>
      <c r="F592" t="s">
        <v>718</v>
      </c>
      <c r="G592" t="s">
        <v>1625</v>
      </c>
      <c r="H592" t="s">
        <v>883</v>
      </c>
      <c r="I592" t="s">
        <v>884</v>
      </c>
      <c r="J592" s="74" t="s">
        <v>1380</v>
      </c>
      <c r="K592" t="s">
        <v>1381</v>
      </c>
      <c r="L592" t="s">
        <v>1381</v>
      </c>
      <c r="M592" s="74" t="s">
        <v>1380</v>
      </c>
      <c r="N592" t="s">
        <v>1381</v>
      </c>
      <c r="O592" t="s">
        <v>1381</v>
      </c>
      <c r="P592" s="74" t="s">
        <v>1033</v>
      </c>
      <c r="Q592" t="s">
        <v>1034</v>
      </c>
      <c r="R592" t="s">
        <v>1035</v>
      </c>
      <c r="S592">
        <v>365</v>
      </c>
      <c r="T592" t="s">
        <v>1675</v>
      </c>
      <c r="U592" s="74" t="s">
        <v>1676</v>
      </c>
      <c r="V592" t="s">
        <v>970</v>
      </c>
      <c r="W592" t="s">
        <v>971</v>
      </c>
      <c r="X592">
        <v>5</v>
      </c>
      <c r="Y592">
        <v>5.59</v>
      </c>
      <c r="AB592" s="74" t="s">
        <v>1677</v>
      </c>
      <c r="AC592" s="74" t="s">
        <v>1678</v>
      </c>
    </row>
    <row r="593" spans="1:29" x14ac:dyDescent="0.25">
      <c r="A593" t="s">
        <v>1674</v>
      </c>
      <c r="B593" t="s">
        <v>746</v>
      </c>
      <c r="C593" t="s">
        <v>716</v>
      </c>
      <c r="D593" t="s">
        <v>717</v>
      </c>
      <c r="E593" t="s">
        <v>716</v>
      </c>
      <c r="F593" t="s">
        <v>718</v>
      </c>
      <c r="G593" t="s">
        <v>1625</v>
      </c>
      <c r="H593" t="s">
        <v>883</v>
      </c>
      <c r="I593" t="s">
        <v>884</v>
      </c>
      <c r="J593" s="74" t="s">
        <v>1380</v>
      </c>
      <c r="K593" t="s">
        <v>1381</v>
      </c>
      <c r="L593" t="s">
        <v>1381</v>
      </c>
      <c r="M593" s="74" t="s">
        <v>1380</v>
      </c>
      <c r="N593" t="s">
        <v>1381</v>
      </c>
      <c r="O593" t="s">
        <v>1381</v>
      </c>
      <c r="P593" s="74" t="s">
        <v>1033</v>
      </c>
      <c r="Q593" t="s">
        <v>1034</v>
      </c>
      <c r="R593" t="s">
        <v>1035</v>
      </c>
      <c r="S593">
        <v>365</v>
      </c>
      <c r="T593" t="s">
        <v>1675</v>
      </c>
      <c r="U593" s="74" t="s">
        <v>1676</v>
      </c>
      <c r="V593" t="s">
        <v>1073</v>
      </c>
      <c r="W593" t="s">
        <v>1074</v>
      </c>
      <c r="X593">
        <v>5</v>
      </c>
      <c r="Y593">
        <v>7.32</v>
      </c>
      <c r="AB593" s="74" t="s">
        <v>1677</v>
      </c>
      <c r="AC593" s="74" t="s">
        <v>1678</v>
      </c>
    </row>
    <row r="594" spans="1:29" x14ac:dyDescent="0.25">
      <c r="A594" t="s">
        <v>1681</v>
      </c>
      <c r="B594" t="s">
        <v>746</v>
      </c>
      <c r="C594" t="s">
        <v>716</v>
      </c>
      <c r="D594" t="s">
        <v>717</v>
      </c>
      <c r="E594" t="s">
        <v>716</v>
      </c>
      <c r="F594" t="s">
        <v>718</v>
      </c>
      <c r="G594" t="s">
        <v>1682</v>
      </c>
      <c r="H594" t="s">
        <v>906</v>
      </c>
      <c r="I594" t="s">
        <v>907</v>
      </c>
      <c r="J594" s="74" t="s">
        <v>1658</v>
      </c>
      <c r="K594" t="s">
        <v>1659</v>
      </c>
      <c r="L594" t="s">
        <v>1660</v>
      </c>
      <c r="M594" s="74" t="s">
        <v>1331</v>
      </c>
      <c r="N594" t="s">
        <v>1332</v>
      </c>
      <c r="O594" t="s">
        <v>1333</v>
      </c>
      <c r="P594" s="74" t="s">
        <v>833</v>
      </c>
      <c r="Q594" t="s">
        <v>834</v>
      </c>
      <c r="R594" t="s">
        <v>835</v>
      </c>
      <c r="S594">
        <v>365</v>
      </c>
      <c r="T594" t="s">
        <v>1683</v>
      </c>
      <c r="U594" s="74" t="s">
        <v>1684</v>
      </c>
      <c r="V594" t="s">
        <v>1160</v>
      </c>
      <c r="W594" t="s">
        <v>1161</v>
      </c>
      <c r="X594">
        <v>31.2</v>
      </c>
      <c r="Y594">
        <v>10.18</v>
      </c>
      <c r="Z594">
        <v>10.14</v>
      </c>
      <c r="AA594">
        <v>5.07</v>
      </c>
      <c r="AB594" s="74" t="s">
        <v>1663</v>
      </c>
      <c r="AC594" s="74" t="s">
        <v>1685</v>
      </c>
    </row>
    <row r="595" spans="1:29" x14ac:dyDescent="0.25">
      <c r="A595" t="s">
        <v>1681</v>
      </c>
      <c r="B595" t="s">
        <v>746</v>
      </c>
      <c r="C595" t="s">
        <v>716</v>
      </c>
      <c r="D595" t="s">
        <v>717</v>
      </c>
      <c r="E595" t="s">
        <v>716</v>
      </c>
      <c r="F595" t="s">
        <v>718</v>
      </c>
      <c r="G595" t="s">
        <v>1682</v>
      </c>
      <c r="H595" t="s">
        <v>906</v>
      </c>
      <c r="I595" t="s">
        <v>907</v>
      </c>
      <c r="J595" s="74" t="s">
        <v>1658</v>
      </c>
      <c r="K595" t="s">
        <v>1659</v>
      </c>
      <c r="L595" t="s">
        <v>1660</v>
      </c>
      <c r="M595" s="74" t="s">
        <v>1331</v>
      </c>
      <c r="N595" t="s">
        <v>1332</v>
      </c>
      <c r="O595" t="s">
        <v>1333</v>
      </c>
      <c r="P595" s="74" t="s">
        <v>833</v>
      </c>
      <c r="Q595" t="s">
        <v>834</v>
      </c>
      <c r="R595" t="s">
        <v>835</v>
      </c>
      <c r="S595">
        <v>365</v>
      </c>
      <c r="T595" t="s">
        <v>1683</v>
      </c>
      <c r="U595" s="74" t="s">
        <v>1684</v>
      </c>
      <c r="V595" t="s">
        <v>846</v>
      </c>
      <c r="W595" t="s">
        <v>847</v>
      </c>
      <c r="X595">
        <v>31.2</v>
      </c>
      <c r="Y595">
        <v>13.13</v>
      </c>
      <c r="Z595">
        <v>13.108000000000001</v>
      </c>
      <c r="AA595">
        <v>6.5540000000000003</v>
      </c>
      <c r="AB595" s="74" t="s">
        <v>1663</v>
      </c>
      <c r="AC595" s="74" t="s">
        <v>1685</v>
      </c>
    </row>
    <row r="596" spans="1:29" x14ac:dyDescent="0.25">
      <c r="A596" t="s">
        <v>1681</v>
      </c>
      <c r="B596" t="s">
        <v>746</v>
      </c>
      <c r="C596" t="s">
        <v>716</v>
      </c>
      <c r="D596" t="s">
        <v>717</v>
      </c>
      <c r="E596" t="s">
        <v>716</v>
      </c>
      <c r="F596" t="s">
        <v>718</v>
      </c>
      <c r="G596" t="s">
        <v>1682</v>
      </c>
      <c r="H596" t="s">
        <v>906</v>
      </c>
      <c r="I596" t="s">
        <v>907</v>
      </c>
      <c r="J596" s="74" t="s">
        <v>1658</v>
      </c>
      <c r="K596" t="s">
        <v>1659</v>
      </c>
      <c r="L596" t="s">
        <v>1660</v>
      </c>
      <c r="M596" s="74" t="s">
        <v>1331</v>
      </c>
      <c r="N596" t="s">
        <v>1332</v>
      </c>
      <c r="O596" t="s">
        <v>1333</v>
      </c>
      <c r="P596" s="74" t="s">
        <v>833</v>
      </c>
      <c r="Q596" t="s">
        <v>834</v>
      </c>
      <c r="R596" t="s">
        <v>835</v>
      </c>
      <c r="S596">
        <v>365</v>
      </c>
      <c r="T596" t="s">
        <v>1683</v>
      </c>
      <c r="U596" s="74" t="s">
        <v>1684</v>
      </c>
      <c r="V596" t="s">
        <v>741</v>
      </c>
      <c r="W596" t="s">
        <v>742</v>
      </c>
      <c r="X596">
        <v>31.2</v>
      </c>
      <c r="Y596">
        <v>150.49</v>
      </c>
      <c r="Z596">
        <v>150.45320000000001</v>
      </c>
      <c r="AA596">
        <v>75.226600000000005</v>
      </c>
      <c r="AB596" s="74" t="s">
        <v>1663</v>
      </c>
      <c r="AC596" s="74" t="s">
        <v>1685</v>
      </c>
    </row>
    <row r="597" spans="1:29" x14ac:dyDescent="0.25">
      <c r="A597" t="s">
        <v>1681</v>
      </c>
      <c r="B597" t="s">
        <v>746</v>
      </c>
      <c r="C597" t="s">
        <v>716</v>
      </c>
      <c r="D597" t="s">
        <v>717</v>
      </c>
      <c r="E597" t="s">
        <v>716</v>
      </c>
      <c r="F597" t="s">
        <v>718</v>
      </c>
      <c r="G597" t="s">
        <v>1682</v>
      </c>
      <c r="H597" t="s">
        <v>906</v>
      </c>
      <c r="I597" t="s">
        <v>907</v>
      </c>
      <c r="J597" s="74" t="s">
        <v>1658</v>
      </c>
      <c r="K597" t="s">
        <v>1659</v>
      </c>
      <c r="L597" t="s">
        <v>1660</v>
      </c>
      <c r="M597" s="74" t="s">
        <v>1331</v>
      </c>
      <c r="N597" t="s">
        <v>1332</v>
      </c>
      <c r="O597" t="s">
        <v>1333</v>
      </c>
      <c r="P597" s="74" t="s">
        <v>833</v>
      </c>
      <c r="Q597" t="s">
        <v>834</v>
      </c>
      <c r="R597" t="s">
        <v>835</v>
      </c>
      <c r="S597">
        <v>365</v>
      </c>
      <c r="T597" t="s">
        <v>1683</v>
      </c>
      <c r="U597" s="74" t="s">
        <v>1684</v>
      </c>
      <c r="V597" t="s">
        <v>1317</v>
      </c>
      <c r="W597" t="s">
        <v>1318</v>
      </c>
      <c r="X597">
        <v>31.2</v>
      </c>
      <c r="Y597">
        <v>1.8</v>
      </c>
      <c r="Z597">
        <v>1.8</v>
      </c>
      <c r="AA597">
        <v>0.9</v>
      </c>
      <c r="AB597" s="74" t="s">
        <v>1663</v>
      </c>
      <c r="AC597" s="74" t="s">
        <v>1685</v>
      </c>
    </row>
    <row r="598" spans="1:29" x14ac:dyDescent="0.25">
      <c r="A598" t="s">
        <v>1681</v>
      </c>
      <c r="B598" t="s">
        <v>746</v>
      </c>
      <c r="C598" t="s">
        <v>716</v>
      </c>
      <c r="D598" t="s">
        <v>717</v>
      </c>
      <c r="E598" t="s">
        <v>716</v>
      </c>
      <c r="F598" t="s">
        <v>718</v>
      </c>
      <c r="G598" t="s">
        <v>1682</v>
      </c>
      <c r="H598" t="s">
        <v>906</v>
      </c>
      <c r="I598" t="s">
        <v>907</v>
      </c>
      <c r="J598" s="74" t="s">
        <v>1658</v>
      </c>
      <c r="K598" t="s">
        <v>1659</v>
      </c>
      <c r="L598" t="s">
        <v>1660</v>
      </c>
      <c r="M598" s="74" t="s">
        <v>1331</v>
      </c>
      <c r="N598" t="s">
        <v>1332</v>
      </c>
      <c r="O598" t="s">
        <v>1333</v>
      </c>
      <c r="P598" s="74" t="s">
        <v>833</v>
      </c>
      <c r="Q598" t="s">
        <v>834</v>
      </c>
      <c r="R598" t="s">
        <v>835</v>
      </c>
      <c r="S598">
        <v>365</v>
      </c>
      <c r="T598" t="s">
        <v>1683</v>
      </c>
      <c r="U598" s="74" t="s">
        <v>1684</v>
      </c>
      <c r="V598" t="s">
        <v>857</v>
      </c>
      <c r="W598" t="s">
        <v>858</v>
      </c>
      <c r="X598">
        <v>31.2</v>
      </c>
      <c r="Y598">
        <v>4.6399999999999997</v>
      </c>
      <c r="Z598">
        <v>4.62</v>
      </c>
      <c r="AA598">
        <v>2.31</v>
      </c>
      <c r="AB598" s="74" t="s">
        <v>1663</v>
      </c>
      <c r="AC598" s="74" t="s">
        <v>1685</v>
      </c>
    </row>
    <row r="599" spans="1:29" x14ac:dyDescent="0.25">
      <c r="A599" t="s">
        <v>1681</v>
      </c>
      <c r="B599" t="s">
        <v>746</v>
      </c>
      <c r="C599" t="s">
        <v>716</v>
      </c>
      <c r="D599" t="s">
        <v>717</v>
      </c>
      <c r="E599" t="s">
        <v>716</v>
      </c>
      <c r="F599" t="s">
        <v>718</v>
      </c>
      <c r="G599" t="s">
        <v>1682</v>
      </c>
      <c r="H599" t="s">
        <v>906</v>
      </c>
      <c r="I599" t="s">
        <v>907</v>
      </c>
      <c r="J599" s="74" t="s">
        <v>1658</v>
      </c>
      <c r="K599" t="s">
        <v>1659</v>
      </c>
      <c r="L599" t="s">
        <v>1660</v>
      </c>
      <c r="M599" s="74" t="s">
        <v>1331</v>
      </c>
      <c r="N599" t="s">
        <v>1332</v>
      </c>
      <c r="O599" t="s">
        <v>1333</v>
      </c>
      <c r="P599" s="74" t="s">
        <v>833</v>
      </c>
      <c r="Q599" t="s">
        <v>834</v>
      </c>
      <c r="R599" t="s">
        <v>835</v>
      </c>
      <c r="S599">
        <v>365</v>
      </c>
      <c r="T599" t="s">
        <v>1683</v>
      </c>
      <c r="U599" s="74" t="s">
        <v>1684</v>
      </c>
      <c r="V599" t="s">
        <v>1297</v>
      </c>
      <c r="W599" t="s">
        <v>1298</v>
      </c>
      <c r="X599">
        <v>31.2</v>
      </c>
      <c r="Y599">
        <v>4.43</v>
      </c>
      <c r="Z599">
        <v>4.37</v>
      </c>
      <c r="AA599">
        <v>2.1850000000000001</v>
      </c>
      <c r="AB599" s="74" t="s">
        <v>1663</v>
      </c>
      <c r="AC599" s="74" t="s">
        <v>1685</v>
      </c>
    </row>
    <row r="600" spans="1:29" x14ac:dyDescent="0.25">
      <c r="A600" t="s">
        <v>1681</v>
      </c>
      <c r="B600" t="s">
        <v>746</v>
      </c>
      <c r="C600" t="s">
        <v>716</v>
      </c>
      <c r="D600" t="s">
        <v>717</v>
      </c>
      <c r="E600" t="s">
        <v>716</v>
      </c>
      <c r="F600" t="s">
        <v>718</v>
      </c>
      <c r="G600" t="s">
        <v>1682</v>
      </c>
      <c r="H600" t="s">
        <v>906</v>
      </c>
      <c r="I600" t="s">
        <v>907</v>
      </c>
      <c r="J600" s="74" t="s">
        <v>1658</v>
      </c>
      <c r="K600" t="s">
        <v>1659</v>
      </c>
      <c r="L600" t="s">
        <v>1660</v>
      </c>
      <c r="M600" s="74" t="s">
        <v>1331</v>
      </c>
      <c r="N600" t="s">
        <v>1332</v>
      </c>
      <c r="O600" t="s">
        <v>1333</v>
      </c>
      <c r="P600" s="74" t="s">
        <v>833</v>
      </c>
      <c r="Q600" t="s">
        <v>834</v>
      </c>
      <c r="R600" t="s">
        <v>835</v>
      </c>
      <c r="S600">
        <v>365</v>
      </c>
      <c r="T600" t="s">
        <v>1683</v>
      </c>
      <c r="U600" s="74" t="s">
        <v>1684</v>
      </c>
      <c r="V600" t="s">
        <v>756</v>
      </c>
      <c r="W600" t="s">
        <v>757</v>
      </c>
      <c r="X600">
        <v>31.2</v>
      </c>
      <c r="Y600">
        <v>16.61</v>
      </c>
      <c r="Z600">
        <v>16.61</v>
      </c>
      <c r="AA600">
        <v>8.3049999999999997</v>
      </c>
      <c r="AB600" s="74" t="s">
        <v>1663</v>
      </c>
      <c r="AC600" s="74" t="s">
        <v>1685</v>
      </c>
    </row>
    <row r="601" spans="1:29" x14ac:dyDescent="0.25">
      <c r="A601" t="s">
        <v>1681</v>
      </c>
      <c r="B601" t="s">
        <v>746</v>
      </c>
      <c r="C601" t="s">
        <v>716</v>
      </c>
      <c r="D601" t="s">
        <v>717</v>
      </c>
      <c r="E601" t="s">
        <v>716</v>
      </c>
      <c r="F601" t="s">
        <v>718</v>
      </c>
      <c r="G601" t="s">
        <v>1682</v>
      </c>
      <c r="H601" t="s">
        <v>906</v>
      </c>
      <c r="I601" t="s">
        <v>907</v>
      </c>
      <c r="J601" s="74" t="s">
        <v>1658</v>
      </c>
      <c r="K601" t="s">
        <v>1659</v>
      </c>
      <c r="L601" t="s">
        <v>1660</v>
      </c>
      <c r="M601" s="74" t="s">
        <v>1331</v>
      </c>
      <c r="N601" t="s">
        <v>1332</v>
      </c>
      <c r="O601" t="s">
        <v>1333</v>
      </c>
      <c r="P601" s="74" t="s">
        <v>833</v>
      </c>
      <c r="Q601" t="s">
        <v>834</v>
      </c>
      <c r="R601" t="s">
        <v>835</v>
      </c>
      <c r="S601">
        <v>365</v>
      </c>
      <c r="T601" t="s">
        <v>1683</v>
      </c>
      <c r="U601" s="74" t="s">
        <v>1684</v>
      </c>
      <c r="V601" t="s">
        <v>1098</v>
      </c>
      <c r="W601" t="s">
        <v>1099</v>
      </c>
      <c r="X601">
        <v>31.2</v>
      </c>
      <c r="Y601">
        <v>2.38</v>
      </c>
      <c r="Z601">
        <v>2.3199999999999998</v>
      </c>
      <c r="AA601">
        <v>1.1599999999999999</v>
      </c>
      <c r="AB601" s="74" t="s">
        <v>1663</v>
      </c>
      <c r="AC601" s="74" t="s">
        <v>1685</v>
      </c>
    </row>
    <row r="602" spans="1:29" x14ac:dyDescent="0.25">
      <c r="A602" t="s">
        <v>1681</v>
      </c>
      <c r="B602" t="s">
        <v>746</v>
      </c>
      <c r="C602" t="s">
        <v>716</v>
      </c>
      <c r="D602" t="s">
        <v>717</v>
      </c>
      <c r="E602" t="s">
        <v>716</v>
      </c>
      <c r="F602" t="s">
        <v>718</v>
      </c>
      <c r="G602" t="s">
        <v>1682</v>
      </c>
      <c r="H602" t="s">
        <v>906</v>
      </c>
      <c r="I602" t="s">
        <v>907</v>
      </c>
      <c r="J602" s="74" t="s">
        <v>1658</v>
      </c>
      <c r="K602" t="s">
        <v>1659</v>
      </c>
      <c r="L602" t="s">
        <v>1660</v>
      </c>
      <c r="M602" s="74" t="s">
        <v>1331</v>
      </c>
      <c r="N602" t="s">
        <v>1332</v>
      </c>
      <c r="O602" t="s">
        <v>1333</v>
      </c>
      <c r="P602" s="74" t="s">
        <v>833</v>
      </c>
      <c r="Q602" t="s">
        <v>834</v>
      </c>
      <c r="R602" t="s">
        <v>835</v>
      </c>
      <c r="S602">
        <v>365</v>
      </c>
      <c r="T602" t="s">
        <v>1683</v>
      </c>
      <c r="U602" s="74" t="s">
        <v>1684</v>
      </c>
      <c r="V602" t="s">
        <v>1269</v>
      </c>
      <c r="W602" t="s">
        <v>1270</v>
      </c>
      <c r="X602">
        <v>31.2</v>
      </c>
      <c r="Y602">
        <v>11.96</v>
      </c>
      <c r="Z602">
        <v>11.8</v>
      </c>
      <c r="AA602">
        <v>5.9</v>
      </c>
      <c r="AB602" s="74" t="s">
        <v>1663</v>
      </c>
      <c r="AC602" s="74" t="s">
        <v>1685</v>
      </c>
    </row>
    <row r="603" spans="1:29" x14ac:dyDescent="0.25">
      <c r="A603" t="s">
        <v>1686</v>
      </c>
      <c r="B603" t="s">
        <v>715</v>
      </c>
      <c r="C603" t="s">
        <v>716</v>
      </c>
      <c r="D603" t="s">
        <v>717</v>
      </c>
      <c r="E603" t="s">
        <v>716</v>
      </c>
      <c r="F603" t="s">
        <v>718</v>
      </c>
      <c r="G603" t="s">
        <v>1687</v>
      </c>
      <c r="H603" t="s">
        <v>1484</v>
      </c>
      <c r="I603" t="s">
        <v>1485</v>
      </c>
      <c r="J603" s="74" t="s">
        <v>1688</v>
      </c>
      <c r="K603" t="s">
        <v>1689</v>
      </c>
      <c r="L603" t="s">
        <v>1690</v>
      </c>
      <c r="M603" s="74" t="s">
        <v>1591</v>
      </c>
      <c r="N603" t="s">
        <v>1592</v>
      </c>
      <c r="O603" t="s">
        <v>1593</v>
      </c>
      <c r="S603">
        <v>365</v>
      </c>
      <c r="T603" t="s">
        <v>1691</v>
      </c>
      <c r="U603" s="74" t="s">
        <v>1692</v>
      </c>
      <c r="V603" t="s">
        <v>1427</v>
      </c>
      <c r="W603" t="s">
        <v>1428</v>
      </c>
      <c r="Y603">
        <v>24</v>
      </c>
      <c r="Z603">
        <v>23.891867999999999</v>
      </c>
      <c r="AA603">
        <v>23.891867999999999</v>
      </c>
    </row>
    <row r="604" spans="1:29" x14ac:dyDescent="0.25">
      <c r="A604" t="s">
        <v>1693</v>
      </c>
      <c r="B604" t="s">
        <v>715</v>
      </c>
      <c r="C604" t="s">
        <v>716</v>
      </c>
      <c r="D604" t="s">
        <v>717</v>
      </c>
      <c r="E604" t="s">
        <v>716</v>
      </c>
      <c r="F604" t="s">
        <v>718</v>
      </c>
      <c r="G604" t="s">
        <v>1483</v>
      </c>
      <c r="H604" t="s">
        <v>1484</v>
      </c>
      <c r="I604" t="s">
        <v>1485</v>
      </c>
      <c r="J604" s="74" t="s">
        <v>1694</v>
      </c>
      <c r="K604" t="s">
        <v>1695</v>
      </c>
      <c r="L604" t="s">
        <v>1696</v>
      </c>
      <c r="M604" s="74" t="s">
        <v>1489</v>
      </c>
      <c r="N604" t="s">
        <v>1490</v>
      </c>
      <c r="O604" t="s">
        <v>1491</v>
      </c>
      <c r="S604">
        <v>365</v>
      </c>
      <c r="T604" t="s">
        <v>1697</v>
      </c>
      <c r="U604" s="74" t="s">
        <v>1698</v>
      </c>
      <c r="V604" t="s">
        <v>1427</v>
      </c>
      <c r="W604" t="s">
        <v>1428</v>
      </c>
      <c r="Y604">
        <v>24</v>
      </c>
      <c r="Z604">
        <v>11.8591473</v>
      </c>
      <c r="AA604">
        <v>11.8591473</v>
      </c>
    </row>
    <row r="605" spans="1:29" x14ac:dyDescent="0.25">
      <c r="A605" t="s">
        <v>1699</v>
      </c>
      <c r="B605" t="s">
        <v>746</v>
      </c>
      <c r="C605" t="s">
        <v>716</v>
      </c>
      <c r="D605" t="s">
        <v>717</v>
      </c>
      <c r="E605" t="s">
        <v>716</v>
      </c>
      <c r="F605" t="s">
        <v>718</v>
      </c>
      <c r="G605" t="s">
        <v>1123</v>
      </c>
      <c r="H605" t="s">
        <v>796</v>
      </c>
      <c r="I605" t="s">
        <v>797</v>
      </c>
      <c r="J605" s="74" t="s">
        <v>1609</v>
      </c>
      <c r="K605" t="s">
        <v>1610</v>
      </c>
      <c r="L605" t="s">
        <v>1611</v>
      </c>
      <c r="M605" s="74" t="s">
        <v>1380</v>
      </c>
      <c r="N605" t="s">
        <v>1381</v>
      </c>
      <c r="O605" t="s">
        <v>1381</v>
      </c>
      <c r="S605">
        <v>365</v>
      </c>
      <c r="T605" t="s">
        <v>1700</v>
      </c>
      <c r="U605" s="74" t="s">
        <v>1701</v>
      </c>
      <c r="V605" t="s">
        <v>1427</v>
      </c>
      <c r="W605" t="s">
        <v>1428</v>
      </c>
      <c r="X605">
        <v>95</v>
      </c>
      <c r="Y605">
        <v>744.65</v>
      </c>
      <c r="Z605">
        <v>743.35152000000005</v>
      </c>
      <c r="AA605">
        <v>371.67576000000003</v>
      </c>
      <c r="AB605" s="74" t="s">
        <v>1702</v>
      </c>
      <c r="AC605" s="74" t="s">
        <v>1703</v>
      </c>
    </row>
    <row r="606" spans="1:29" x14ac:dyDescent="0.25">
      <c r="A606" t="s">
        <v>1704</v>
      </c>
      <c r="B606" t="s">
        <v>715</v>
      </c>
      <c r="C606" t="s">
        <v>716</v>
      </c>
      <c r="D606" t="s">
        <v>717</v>
      </c>
      <c r="E606" t="s">
        <v>716</v>
      </c>
      <c r="F606" t="s">
        <v>718</v>
      </c>
      <c r="G606" t="s">
        <v>1437</v>
      </c>
      <c r="H606" t="s">
        <v>828</v>
      </c>
      <c r="I606" t="s">
        <v>829</v>
      </c>
      <c r="J606" s="74" t="s">
        <v>1705</v>
      </c>
      <c r="K606" t="s">
        <v>1706</v>
      </c>
      <c r="L606" t="s">
        <v>1706</v>
      </c>
      <c r="M606" s="74" t="s">
        <v>1649</v>
      </c>
      <c r="N606" t="s">
        <v>1650</v>
      </c>
      <c r="O606" t="s">
        <v>1651</v>
      </c>
      <c r="P606" s="74" t="s">
        <v>1455</v>
      </c>
      <c r="Q606" t="s">
        <v>1456</v>
      </c>
      <c r="R606" t="s">
        <v>1457</v>
      </c>
      <c r="S606">
        <v>364</v>
      </c>
      <c r="T606" t="s">
        <v>1707</v>
      </c>
      <c r="U606" s="74" t="s">
        <v>1708</v>
      </c>
      <c r="V606" t="s">
        <v>806</v>
      </c>
      <c r="W606" t="s">
        <v>807</v>
      </c>
      <c r="X606">
        <v>15</v>
      </c>
      <c r="Y606">
        <v>33.07</v>
      </c>
      <c r="AB606" s="74" t="s">
        <v>1709</v>
      </c>
      <c r="AC606" s="74" t="s">
        <v>1710</v>
      </c>
    </row>
    <row r="607" spans="1:29" x14ac:dyDescent="0.25">
      <c r="A607" t="s">
        <v>1704</v>
      </c>
      <c r="B607" t="s">
        <v>715</v>
      </c>
      <c r="C607" t="s">
        <v>716</v>
      </c>
      <c r="D607" t="s">
        <v>717</v>
      </c>
      <c r="E607" t="s">
        <v>716</v>
      </c>
      <c r="F607" t="s">
        <v>718</v>
      </c>
      <c r="G607" t="s">
        <v>1437</v>
      </c>
      <c r="H607" t="s">
        <v>828</v>
      </c>
      <c r="I607" t="s">
        <v>829</v>
      </c>
      <c r="J607" s="74" t="s">
        <v>1705</v>
      </c>
      <c r="K607" t="s">
        <v>1706</v>
      </c>
      <c r="L607" t="s">
        <v>1706</v>
      </c>
      <c r="M607" s="74" t="s">
        <v>1649</v>
      </c>
      <c r="N607" t="s">
        <v>1650</v>
      </c>
      <c r="O607" t="s">
        <v>1651</v>
      </c>
      <c r="P607" s="74" t="s">
        <v>1455</v>
      </c>
      <c r="Q607" t="s">
        <v>1456</v>
      </c>
      <c r="R607" t="s">
        <v>1457</v>
      </c>
      <c r="S607">
        <v>364</v>
      </c>
      <c r="T607" t="s">
        <v>1707</v>
      </c>
      <c r="U607" s="74" t="s">
        <v>1708</v>
      </c>
      <c r="V607" t="s">
        <v>846</v>
      </c>
      <c r="W607" t="s">
        <v>847</v>
      </c>
      <c r="X607">
        <v>15</v>
      </c>
      <c r="Y607">
        <v>35.51</v>
      </c>
      <c r="AB607" s="74" t="s">
        <v>1709</v>
      </c>
      <c r="AC607" s="74" t="s">
        <v>1710</v>
      </c>
    </row>
    <row r="608" spans="1:29" x14ac:dyDescent="0.25">
      <c r="A608" t="s">
        <v>1704</v>
      </c>
      <c r="B608" t="s">
        <v>715</v>
      </c>
      <c r="C608" t="s">
        <v>716</v>
      </c>
      <c r="D608" t="s">
        <v>717</v>
      </c>
      <c r="E608" t="s">
        <v>716</v>
      </c>
      <c r="F608" t="s">
        <v>718</v>
      </c>
      <c r="G608" t="s">
        <v>1437</v>
      </c>
      <c r="H608" t="s">
        <v>828</v>
      </c>
      <c r="I608" t="s">
        <v>829</v>
      </c>
      <c r="J608" s="74" t="s">
        <v>1705</v>
      </c>
      <c r="K608" t="s">
        <v>1706</v>
      </c>
      <c r="L608" t="s">
        <v>1706</v>
      </c>
      <c r="M608" s="74" t="s">
        <v>1649</v>
      </c>
      <c r="N608" t="s">
        <v>1650</v>
      </c>
      <c r="O608" t="s">
        <v>1651</v>
      </c>
      <c r="P608" s="74" t="s">
        <v>1455</v>
      </c>
      <c r="Q608" t="s">
        <v>1456</v>
      </c>
      <c r="R608" t="s">
        <v>1457</v>
      </c>
      <c r="S608">
        <v>364</v>
      </c>
      <c r="T608" t="s">
        <v>1707</v>
      </c>
      <c r="U608" s="74" t="s">
        <v>1708</v>
      </c>
      <c r="V608" t="s">
        <v>838</v>
      </c>
      <c r="W608" t="s">
        <v>839</v>
      </c>
      <c r="X608">
        <v>15</v>
      </c>
      <c r="Y608">
        <v>45.63</v>
      </c>
      <c r="AB608" s="74" t="s">
        <v>1709</v>
      </c>
      <c r="AC608" s="74" t="s">
        <v>1710</v>
      </c>
    </row>
    <row r="609" spans="1:29" x14ac:dyDescent="0.25">
      <c r="A609" t="s">
        <v>1704</v>
      </c>
      <c r="B609" t="s">
        <v>715</v>
      </c>
      <c r="C609" t="s">
        <v>716</v>
      </c>
      <c r="D609" t="s">
        <v>717</v>
      </c>
      <c r="E609" t="s">
        <v>716</v>
      </c>
      <c r="F609" t="s">
        <v>718</v>
      </c>
      <c r="G609" t="s">
        <v>1437</v>
      </c>
      <c r="H609" t="s">
        <v>828</v>
      </c>
      <c r="I609" t="s">
        <v>829</v>
      </c>
      <c r="J609" s="74" t="s">
        <v>1705</v>
      </c>
      <c r="K609" t="s">
        <v>1706</v>
      </c>
      <c r="L609" t="s">
        <v>1706</v>
      </c>
      <c r="M609" s="74" t="s">
        <v>1649</v>
      </c>
      <c r="N609" t="s">
        <v>1650</v>
      </c>
      <c r="O609" t="s">
        <v>1651</v>
      </c>
      <c r="P609" s="74" t="s">
        <v>1455</v>
      </c>
      <c r="Q609" t="s">
        <v>1456</v>
      </c>
      <c r="R609" t="s">
        <v>1457</v>
      </c>
      <c r="S609">
        <v>364</v>
      </c>
      <c r="T609" t="s">
        <v>1707</v>
      </c>
      <c r="U609" s="74" t="s">
        <v>1708</v>
      </c>
      <c r="V609" t="s">
        <v>824</v>
      </c>
      <c r="W609" t="s">
        <v>825</v>
      </c>
      <c r="X609">
        <v>15</v>
      </c>
      <c r="Y609">
        <v>141.66999999999999</v>
      </c>
      <c r="Z609">
        <v>112.0402788</v>
      </c>
      <c r="AA609">
        <v>81.554278800000006</v>
      </c>
      <c r="AB609" s="74" t="s">
        <v>1709</v>
      </c>
      <c r="AC609" s="74" t="s">
        <v>1710</v>
      </c>
    </row>
    <row r="610" spans="1:29" x14ac:dyDescent="0.25">
      <c r="A610" t="s">
        <v>1711</v>
      </c>
      <c r="B610" t="s">
        <v>715</v>
      </c>
      <c r="C610" t="s">
        <v>716</v>
      </c>
      <c r="D610" t="s">
        <v>717</v>
      </c>
      <c r="E610" t="s">
        <v>716</v>
      </c>
      <c r="F610" t="s">
        <v>718</v>
      </c>
      <c r="G610" t="s">
        <v>1712</v>
      </c>
      <c r="H610" t="s">
        <v>1484</v>
      </c>
      <c r="I610" t="s">
        <v>1485</v>
      </c>
      <c r="J610" s="74" t="s">
        <v>1713</v>
      </c>
      <c r="K610" t="s">
        <v>1714</v>
      </c>
      <c r="L610" t="s">
        <v>1715</v>
      </c>
      <c r="M610" s="74" t="s">
        <v>1535</v>
      </c>
      <c r="N610" t="s">
        <v>1536</v>
      </c>
      <c r="O610" t="s">
        <v>1537</v>
      </c>
      <c r="S610">
        <v>365</v>
      </c>
      <c r="T610" t="s">
        <v>1716</v>
      </c>
      <c r="U610" s="74" t="s">
        <v>1717</v>
      </c>
      <c r="V610" t="s">
        <v>1427</v>
      </c>
      <c r="W610" t="s">
        <v>1428</v>
      </c>
      <c r="Y610">
        <v>60</v>
      </c>
      <c r="Z610">
        <v>59.984924999999997</v>
      </c>
      <c r="AA610">
        <v>59.984924999999997</v>
      </c>
    </row>
    <row r="611" spans="1:29" x14ac:dyDescent="0.25">
      <c r="A611" t="s">
        <v>1718</v>
      </c>
      <c r="B611" t="s">
        <v>715</v>
      </c>
      <c r="C611" t="s">
        <v>716</v>
      </c>
      <c r="D611" t="s">
        <v>717</v>
      </c>
      <c r="E611" t="s">
        <v>716</v>
      </c>
      <c r="F611" t="s">
        <v>718</v>
      </c>
      <c r="G611" t="s">
        <v>1719</v>
      </c>
      <c r="H611" t="s">
        <v>812</v>
      </c>
      <c r="I611" t="s">
        <v>813</v>
      </c>
      <c r="J611" s="74" t="s">
        <v>1720</v>
      </c>
      <c r="K611" t="s">
        <v>1721</v>
      </c>
      <c r="L611" t="s">
        <v>1722</v>
      </c>
      <c r="M611" s="74" t="s">
        <v>1723</v>
      </c>
      <c r="N611" t="s">
        <v>1724</v>
      </c>
      <c r="O611" t="s">
        <v>1725</v>
      </c>
      <c r="S611">
        <v>365</v>
      </c>
      <c r="T611" t="s">
        <v>1726</v>
      </c>
      <c r="U611" s="74" t="s">
        <v>1727</v>
      </c>
      <c r="V611" t="s">
        <v>1427</v>
      </c>
      <c r="W611" t="s">
        <v>1428</v>
      </c>
      <c r="X611">
        <v>3</v>
      </c>
      <c r="Y611">
        <v>621</v>
      </c>
      <c r="Z611">
        <v>620.97320000000002</v>
      </c>
      <c r="AA611">
        <v>310.48660000000001</v>
      </c>
      <c r="AB611" s="74" t="s">
        <v>1728</v>
      </c>
      <c r="AC611" s="74" t="s">
        <v>1729</v>
      </c>
    </row>
    <row r="612" spans="1:29" x14ac:dyDescent="0.25">
      <c r="A612" t="s">
        <v>1730</v>
      </c>
      <c r="B612" t="s">
        <v>746</v>
      </c>
      <c r="C612" t="s">
        <v>716</v>
      </c>
      <c r="D612" t="s">
        <v>717</v>
      </c>
      <c r="E612" t="s">
        <v>716</v>
      </c>
      <c r="F612" t="s">
        <v>718</v>
      </c>
      <c r="G612" t="s">
        <v>1731</v>
      </c>
      <c r="H612" t="s">
        <v>720</v>
      </c>
      <c r="I612" t="s">
        <v>721</v>
      </c>
      <c r="J612" s="74" t="s">
        <v>1732</v>
      </c>
      <c r="K612" t="s">
        <v>1733</v>
      </c>
      <c r="L612" t="s">
        <v>1734</v>
      </c>
      <c r="M612" s="74" t="s">
        <v>817</v>
      </c>
      <c r="N612" t="s">
        <v>818</v>
      </c>
      <c r="O612" t="s">
        <v>819</v>
      </c>
      <c r="P612" s="74" t="s">
        <v>1080</v>
      </c>
      <c r="Q612" t="s">
        <v>782</v>
      </c>
      <c r="R612" t="s">
        <v>1081</v>
      </c>
      <c r="S612">
        <v>365</v>
      </c>
      <c r="T612" t="s">
        <v>1735</v>
      </c>
      <c r="U612" s="74" t="s">
        <v>1736</v>
      </c>
      <c r="V612" t="s">
        <v>739</v>
      </c>
      <c r="W612" t="s">
        <v>740</v>
      </c>
      <c r="X612">
        <v>45</v>
      </c>
      <c r="Y612">
        <v>124.46</v>
      </c>
      <c r="Z612">
        <v>124.43901162</v>
      </c>
      <c r="AA612">
        <v>124.43901162</v>
      </c>
      <c r="AB612" s="74" t="s">
        <v>1737</v>
      </c>
      <c r="AC612" s="74" t="s">
        <v>1738</v>
      </c>
    </row>
    <row r="613" spans="1:29" x14ac:dyDescent="0.25">
      <c r="A613" t="s">
        <v>1730</v>
      </c>
      <c r="B613" t="s">
        <v>746</v>
      </c>
      <c r="C613" t="s">
        <v>716</v>
      </c>
      <c r="D613" t="s">
        <v>717</v>
      </c>
      <c r="E613" t="s">
        <v>716</v>
      </c>
      <c r="F613" t="s">
        <v>718</v>
      </c>
      <c r="G613" t="s">
        <v>1731</v>
      </c>
      <c r="H613" t="s">
        <v>720</v>
      </c>
      <c r="I613" t="s">
        <v>721</v>
      </c>
      <c r="J613" s="74" t="s">
        <v>1732</v>
      </c>
      <c r="K613" t="s">
        <v>1733</v>
      </c>
      <c r="L613" t="s">
        <v>1734</v>
      </c>
      <c r="M613" s="74" t="s">
        <v>817</v>
      </c>
      <c r="N613" t="s">
        <v>818</v>
      </c>
      <c r="O613" t="s">
        <v>819</v>
      </c>
      <c r="P613" s="74" t="s">
        <v>1080</v>
      </c>
      <c r="Q613" t="s">
        <v>782</v>
      </c>
      <c r="R613" t="s">
        <v>1081</v>
      </c>
      <c r="S613">
        <v>365</v>
      </c>
      <c r="T613" t="s">
        <v>1735</v>
      </c>
      <c r="U613" s="74" t="s">
        <v>1736</v>
      </c>
      <c r="V613" t="s">
        <v>741</v>
      </c>
      <c r="W613" t="s">
        <v>742</v>
      </c>
      <c r="X613">
        <v>45</v>
      </c>
      <c r="Y613">
        <v>46.98</v>
      </c>
      <c r="Z613">
        <v>44.511979512000003</v>
      </c>
      <c r="AA613">
        <v>44.511979512000003</v>
      </c>
      <c r="AB613" s="74" t="s">
        <v>1737</v>
      </c>
      <c r="AC613" s="74" t="s">
        <v>1738</v>
      </c>
    </row>
    <row r="614" spans="1:29" x14ac:dyDescent="0.25">
      <c r="A614" t="s">
        <v>1730</v>
      </c>
      <c r="B614" t="s">
        <v>746</v>
      </c>
      <c r="C614" t="s">
        <v>716</v>
      </c>
      <c r="D614" t="s">
        <v>717</v>
      </c>
      <c r="E614" t="s">
        <v>716</v>
      </c>
      <c r="F614" t="s">
        <v>718</v>
      </c>
      <c r="G614" t="s">
        <v>1731</v>
      </c>
      <c r="H614" t="s">
        <v>720</v>
      </c>
      <c r="I614" t="s">
        <v>721</v>
      </c>
      <c r="J614" s="74" t="s">
        <v>1732</v>
      </c>
      <c r="K614" t="s">
        <v>1733</v>
      </c>
      <c r="L614" t="s">
        <v>1734</v>
      </c>
      <c r="M614" s="74" t="s">
        <v>817</v>
      </c>
      <c r="N614" t="s">
        <v>818</v>
      </c>
      <c r="O614" t="s">
        <v>819</v>
      </c>
      <c r="P614" s="74" t="s">
        <v>1080</v>
      </c>
      <c r="Q614" t="s">
        <v>782</v>
      </c>
      <c r="R614" t="s">
        <v>1081</v>
      </c>
      <c r="S614">
        <v>365</v>
      </c>
      <c r="T614" t="s">
        <v>1735</v>
      </c>
      <c r="U614" s="74" t="s">
        <v>1736</v>
      </c>
      <c r="V614" t="s">
        <v>893</v>
      </c>
      <c r="W614" t="s">
        <v>894</v>
      </c>
      <c r="X614">
        <v>45</v>
      </c>
      <c r="Y614">
        <v>280.60000000000002</v>
      </c>
      <c r="Z614">
        <v>280.42500000000001</v>
      </c>
      <c r="AA614">
        <v>140.21250000000001</v>
      </c>
      <c r="AB614" s="74" t="s">
        <v>1737</v>
      </c>
      <c r="AC614" s="74" t="s">
        <v>1738</v>
      </c>
    </row>
    <row r="615" spans="1:29" x14ac:dyDescent="0.25">
      <c r="A615" t="s">
        <v>1730</v>
      </c>
      <c r="B615" t="s">
        <v>746</v>
      </c>
      <c r="C615" t="s">
        <v>716</v>
      </c>
      <c r="D615" t="s">
        <v>717</v>
      </c>
      <c r="E615" t="s">
        <v>716</v>
      </c>
      <c r="F615" t="s">
        <v>718</v>
      </c>
      <c r="G615" t="s">
        <v>1731</v>
      </c>
      <c r="H615" t="s">
        <v>720</v>
      </c>
      <c r="I615" t="s">
        <v>721</v>
      </c>
      <c r="J615" s="74" t="s">
        <v>1732</v>
      </c>
      <c r="K615" t="s">
        <v>1733</v>
      </c>
      <c r="L615" t="s">
        <v>1734</v>
      </c>
      <c r="M615" s="74" t="s">
        <v>817</v>
      </c>
      <c r="N615" t="s">
        <v>818</v>
      </c>
      <c r="O615" t="s">
        <v>819</v>
      </c>
      <c r="P615" s="74" t="s">
        <v>1080</v>
      </c>
      <c r="Q615" t="s">
        <v>782</v>
      </c>
      <c r="R615" t="s">
        <v>1081</v>
      </c>
      <c r="S615">
        <v>365</v>
      </c>
      <c r="T615" t="s">
        <v>1735</v>
      </c>
      <c r="U615" s="74" t="s">
        <v>1736</v>
      </c>
      <c r="V615" t="s">
        <v>737</v>
      </c>
      <c r="W615" t="s">
        <v>738</v>
      </c>
      <c r="X615">
        <v>45</v>
      </c>
      <c r="Y615">
        <v>42.85</v>
      </c>
      <c r="Z615">
        <v>39.944344440000002</v>
      </c>
      <c r="AA615">
        <v>39.944344440000002</v>
      </c>
      <c r="AB615" s="74" t="s">
        <v>1737</v>
      </c>
      <c r="AC615" s="74" t="s">
        <v>1738</v>
      </c>
    </row>
    <row r="616" spans="1:29" x14ac:dyDescent="0.25">
      <c r="A616" t="s">
        <v>1730</v>
      </c>
      <c r="B616" t="s">
        <v>746</v>
      </c>
      <c r="C616" t="s">
        <v>716</v>
      </c>
      <c r="D616" t="s">
        <v>717</v>
      </c>
      <c r="E616" t="s">
        <v>716</v>
      </c>
      <c r="F616" t="s">
        <v>718</v>
      </c>
      <c r="G616" t="s">
        <v>1731</v>
      </c>
      <c r="H616" t="s">
        <v>720</v>
      </c>
      <c r="I616" t="s">
        <v>721</v>
      </c>
      <c r="J616" s="74" t="s">
        <v>1732</v>
      </c>
      <c r="K616" t="s">
        <v>1733</v>
      </c>
      <c r="L616" t="s">
        <v>1734</v>
      </c>
      <c r="M616" s="74" t="s">
        <v>817</v>
      </c>
      <c r="N616" t="s">
        <v>818</v>
      </c>
      <c r="O616" t="s">
        <v>819</v>
      </c>
      <c r="P616" s="74" t="s">
        <v>1080</v>
      </c>
      <c r="Q616" t="s">
        <v>782</v>
      </c>
      <c r="R616" t="s">
        <v>1081</v>
      </c>
      <c r="S616">
        <v>365</v>
      </c>
      <c r="T616" t="s">
        <v>1735</v>
      </c>
      <c r="U616" s="74" t="s">
        <v>1736</v>
      </c>
      <c r="V616" t="s">
        <v>1269</v>
      </c>
      <c r="W616" t="s">
        <v>1270</v>
      </c>
      <c r="X616">
        <v>45</v>
      </c>
      <c r="Y616">
        <v>446.2</v>
      </c>
      <c r="Z616">
        <v>446.11357352099998</v>
      </c>
      <c r="AA616">
        <v>446.11357352099998</v>
      </c>
      <c r="AB616" s="74" t="s">
        <v>1737</v>
      </c>
      <c r="AC616" s="74" t="s">
        <v>1738</v>
      </c>
    </row>
    <row r="617" spans="1:29" x14ac:dyDescent="0.25">
      <c r="A617" t="s">
        <v>1739</v>
      </c>
      <c r="B617" t="s">
        <v>746</v>
      </c>
      <c r="C617" t="s">
        <v>716</v>
      </c>
      <c r="D617" t="s">
        <v>717</v>
      </c>
      <c r="E617" t="s">
        <v>716</v>
      </c>
      <c r="F617" t="s">
        <v>718</v>
      </c>
      <c r="G617" t="s">
        <v>1740</v>
      </c>
      <c r="H617" t="s">
        <v>906</v>
      </c>
      <c r="I617" t="s">
        <v>907</v>
      </c>
      <c r="J617" s="74" t="s">
        <v>1732</v>
      </c>
      <c r="K617" t="s">
        <v>1733</v>
      </c>
      <c r="L617" t="s">
        <v>1734</v>
      </c>
      <c r="M617" s="74" t="s">
        <v>817</v>
      </c>
      <c r="N617" t="s">
        <v>818</v>
      </c>
      <c r="O617" t="s">
        <v>819</v>
      </c>
      <c r="P617" s="74" t="s">
        <v>1080</v>
      </c>
      <c r="Q617" t="s">
        <v>782</v>
      </c>
      <c r="R617" t="s">
        <v>1081</v>
      </c>
      <c r="S617">
        <v>365</v>
      </c>
      <c r="T617" t="s">
        <v>1741</v>
      </c>
      <c r="U617" s="74" t="s">
        <v>1742</v>
      </c>
      <c r="V617" t="s">
        <v>1269</v>
      </c>
      <c r="W617" t="s">
        <v>1270</v>
      </c>
      <c r="X617">
        <v>55</v>
      </c>
      <c r="Y617">
        <v>129.63</v>
      </c>
      <c r="Z617">
        <v>128.33981460300001</v>
      </c>
      <c r="AA617">
        <v>128.33981460300001</v>
      </c>
      <c r="AB617" s="74" t="s">
        <v>1743</v>
      </c>
      <c r="AC617" s="74" t="s">
        <v>1744</v>
      </c>
    </row>
    <row r="618" spans="1:29" x14ac:dyDescent="0.25">
      <c r="A618" t="s">
        <v>1739</v>
      </c>
      <c r="B618" t="s">
        <v>746</v>
      </c>
      <c r="C618" t="s">
        <v>716</v>
      </c>
      <c r="D618" t="s">
        <v>717</v>
      </c>
      <c r="E618" t="s">
        <v>716</v>
      </c>
      <c r="F618" t="s">
        <v>718</v>
      </c>
      <c r="G618" t="s">
        <v>1740</v>
      </c>
      <c r="H618" t="s">
        <v>906</v>
      </c>
      <c r="I618" t="s">
        <v>907</v>
      </c>
      <c r="J618" s="74" t="s">
        <v>1732</v>
      </c>
      <c r="K618" t="s">
        <v>1733</v>
      </c>
      <c r="L618" t="s">
        <v>1734</v>
      </c>
      <c r="M618" s="74" t="s">
        <v>817</v>
      </c>
      <c r="N618" t="s">
        <v>818</v>
      </c>
      <c r="O618" t="s">
        <v>819</v>
      </c>
      <c r="P618" s="74" t="s">
        <v>1080</v>
      </c>
      <c r="Q618" t="s">
        <v>782</v>
      </c>
      <c r="R618" t="s">
        <v>1081</v>
      </c>
      <c r="S618">
        <v>365</v>
      </c>
      <c r="T618" t="s">
        <v>1741</v>
      </c>
      <c r="U618" s="74" t="s">
        <v>1742</v>
      </c>
      <c r="V618" t="s">
        <v>739</v>
      </c>
      <c r="W618" t="s">
        <v>740</v>
      </c>
      <c r="X618">
        <v>55</v>
      </c>
      <c r="Y618">
        <v>39.65</v>
      </c>
      <c r="Z618">
        <v>39.642770474999999</v>
      </c>
      <c r="AA618">
        <v>39.642770474999999</v>
      </c>
      <c r="AB618" s="74" t="s">
        <v>1743</v>
      </c>
      <c r="AC618" s="74" t="s">
        <v>1744</v>
      </c>
    </row>
    <row r="619" spans="1:29" x14ac:dyDescent="0.25">
      <c r="A619" t="s">
        <v>1739</v>
      </c>
      <c r="B619" t="s">
        <v>746</v>
      </c>
      <c r="C619" t="s">
        <v>716</v>
      </c>
      <c r="D619" t="s">
        <v>717</v>
      </c>
      <c r="E619" t="s">
        <v>716</v>
      </c>
      <c r="F619" t="s">
        <v>718</v>
      </c>
      <c r="G619" t="s">
        <v>1740</v>
      </c>
      <c r="H619" t="s">
        <v>906</v>
      </c>
      <c r="I619" t="s">
        <v>907</v>
      </c>
      <c r="J619" s="74" t="s">
        <v>1732</v>
      </c>
      <c r="K619" t="s">
        <v>1733</v>
      </c>
      <c r="L619" t="s">
        <v>1734</v>
      </c>
      <c r="M619" s="74" t="s">
        <v>817</v>
      </c>
      <c r="N619" t="s">
        <v>818</v>
      </c>
      <c r="O619" t="s">
        <v>819</v>
      </c>
      <c r="P619" s="74" t="s">
        <v>1080</v>
      </c>
      <c r="Q619" t="s">
        <v>782</v>
      </c>
      <c r="R619" t="s">
        <v>1081</v>
      </c>
      <c r="S619">
        <v>365</v>
      </c>
      <c r="T619" t="s">
        <v>1741</v>
      </c>
      <c r="U619" s="74" t="s">
        <v>1742</v>
      </c>
      <c r="V619" t="s">
        <v>842</v>
      </c>
      <c r="W619" t="s">
        <v>843</v>
      </c>
      <c r="X619">
        <v>55</v>
      </c>
      <c r="Y619">
        <v>4.8499999999999996</v>
      </c>
      <c r="AB619" s="74" t="s">
        <v>1743</v>
      </c>
      <c r="AC619" s="74" t="s">
        <v>1744</v>
      </c>
    </row>
    <row r="620" spans="1:29" x14ac:dyDescent="0.25">
      <c r="A620" t="s">
        <v>1739</v>
      </c>
      <c r="B620" t="s">
        <v>746</v>
      </c>
      <c r="C620" t="s">
        <v>716</v>
      </c>
      <c r="D620" t="s">
        <v>717</v>
      </c>
      <c r="E620" t="s">
        <v>716</v>
      </c>
      <c r="F620" t="s">
        <v>718</v>
      </c>
      <c r="G620" t="s">
        <v>1740</v>
      </c>
      <c r="H620" t="s">
        <v>906</v>
      </c>
      <c r="I620" t="s">
        <v>907</v>
      </c>
      <c r="J620" s="74" t="s">
        <v>1732</v>
      </c>
      <c r="K620" t="s">
        <v>1733</v>
      </c>
      <c r="L620" t="s">
        <v>1734</v>
      </c>
      <c r="M620" s="74" t="s">
        <v>817</v>
      </c>
      <c r="N620" t="s">
        <v>818</v>
      </c>
      <c r="O620" t="s">
        <v>819</v>
      </c>
      <c r="P620" s="74" t="s">
        <v>1080</v>
      </c>
      <c r="Q620" t="s">
        <v>782</v>
      </c>
      <c r="R620" t="s">
        <v>1081</v>
      </c>
      <c r="S620">
        <v>365</v>
      </c>
      <c r="T620" t="s">
        <v>1741</v>
      </c>
      <c r="U620" s="74" t="s">
        <v>1742</v>
      </c>
      <c r="V620" t="s">
        <v>741</v>
      </c>
      <c r="W620" t="s">
        <v>742</v>
      </c>
      <c r="X620">
        <v>55</v>
      </c>
      <c r="Y620">
        <v>24.3</v>
      </c>
      <c r="Z620">
        <v>23.172253103999999</v>
      </c>
      <c r="AA620">
        <v>23.172253103999999</v>
      </c>
      <c r="AB620" s="74" t="s">
        <v>1743</v>
      </c>
      <c r="AC620" s="74" t="s">
        <v>1744</v>
      </c>
    </row>
    <row r="621" spans="1:29" x14ac:dyDescent="0.25">
      <c r="A621" t="s">
        <v>1739</v>
      </c>
      <c r="B621" t="s">
        <v>746</v>
      </c>
      <c r="C621" t="s">
        <v>716</v>
      </c>
      <c r="D621" t="s">
        <v>717</v>
      </c>
      <c r="E621" t="s">
        <v>716</v>
      </c>
      <c r="F621" t="s">
        <v>718</v>
      </c>
      <c r="G621" t="s">
        <v>1740</v>
      </c>
      <c r="H621" t="s">
        <v>906</v>
      </c>
      <c r="I621" t="s">
        <v>907</v>
      </c>
      <c r="J621" s="74" t="s">
        <v>1732</v>
      </c>
      <c r="K621" t="s">
        <v>1733</v>
      </c>
      <c r="L621" t="s">
        <v>1734</v>
      </c>
      <c r="M621" s="74" t="s">
        <v>817</v>
      </c>
      <c r="N621" t="s">
        <v>818</v>
      </c>
      <c r="O621" t="s">
        <v>819</v>
      </c>
      <c r="P621" s="74" t="s">
        <v>1080</v>
      </c>
      <c r="Q621" t="s">
        <v>782</v>
      </c>
      <c r="R621" t="s">
        <v>1081</v>
      </c>
      <c r="S621">
        <v>365</v>
      </c>
      <c r="T621" t="s">
        <v>1741</v>
      </c>
      <c r="U621" s="74" t="s">
        <v>1742</v>
      </c>
      <c r="V621" t="s">
        <v>893</v>
      </c>
      <c r="W621" t="s">
        <v>894</v>
      </c>
      <c r="X621">
        <v>55</v>
      </c>
      <c r="Y621">
        <v>127.95</v>
      </c>
      <c r="Z621">
        <v>127.9141562145</v>
      </c>
      <c r="AA621">
        <v>80.964156214499994</v>
      </c>
      <c r="AB621" s="74" t="s">
        <v>1743</v>
      </c>
      <c r="AC621" s="74" t="s">
        <v>1744</v>
      </c>
    </row>
    <row r="622" spans="1:29" x14ac:dyDescent="0.25">
      <c r="A622" t="s">
        <v>1745</v>
      </c>
      <c r="B622" t="s">
        <v>715</v>
      </c>
      <c r="C622" t="s">
        <v>716</v>
      </c>
      <c r="D622" t="s">
        <v>717</v>
      </c>
      <c r="E622" t="s">
        <v>716</v>
      </c>
      <c r="F622" t="s">
        <v>718</v>
      </c>
      <c r="G622" t="s">
        <v>1300</v>
      </c>
      <c r="H622" t="s">
        <v>812</v>
      </c>
      <c r="I622" t="s">
        <v>813</v>
      </c>
      <c r="J622" s="74" t="s">
        <v>1746</v>
      </c>
      <c r="K622" t="s">
        <v>1747</v>
      </c>
      <c r="L622" t="s">
        <v>1748</v>
      </c>
      <c r="M622" s="74" t="s">
        <v>1749</v>
      </c>
      <c r="N622" t="s">
        <v>1750</v>
      </c>
      <c r="O622" t="s">
        <v>1751</v>
      </c>
      <c r="S622">
        <v>365</v>
      </c>
      <c r="T622" t="s">
        <v>1752</v>
      </c>
      <c r="U622" s="74" t="s">
        <v>1753</v>
      </c>
      <c r="V622" t="s">
        <v>1309</v>
      </c>
      <c r="W622" t="s">
        <v>1310</v>
      </c>
      <c r="X622">
        <v>6.5</v>
      </c>
      <c r="Y622">
        <v>77.900000000000006</v>
      </c>
      <c r="Z622">
        <v>77.864197857600004</v>
      </c>
      <c r="AA622">
        <v>77.864197857600004</v>
      </c>
      <c r="AB622" s="74" t="s">
        <v>1754</v>
      </c>
      <c r="AC622" s="74" t="s">
        <v>1755</v>
      </c>
    </row>
    <row r="623" spans="1:29" x14ac:dyDescent="0.25">
      <c r="A623" t="s">
        <v>1756</v>
      </c>
      <c r="B623" t="s">
        <v>715</v>
      </c>
      <c r="C623" t="s">
        <v>1757</v>
      </c>
      <c r="D623" t="s">
        <v>717</v>
      </c>
      <c r="E623" t="s">
        <v>716</v>
      </c>
      <c r="F623" t="s">
        <v>718</v>
      </c>
      <c r="G623" t="s">
        <v>1758</v>
      </c>
      <c r="H623" t="s">
        <v>796</v>
      </c>
      <c r="I623" t="s">
        <v>797</v>
      </c>
      <c r="J623" s="74" t="s">
        <v>1759</v>
      </c>
      <c r="K623" t="s">
        <v>1760</v>
      </c>
      <c r="L623" t="s">
        <v>1761</v>
      </c>
      <c r="M623" s="74" t="s">
        <v>1762</v>
      </c>
      <c r="N623" t="s">
        <v>1763</v>
      </c>
      <c r="O623" t="s">
        <v>1764</v>
      </c>
      <c r="S623">
        <v>365</v>
      </c>
      <c r="T623" t="s">
        <v>1765</v>
      </c>
      <c r="U623" s="74" t="s">
        <v>1766</v>
      </c>
      <c r="V623" t="s">
        <v>1767</v>
      </c>
      <c r="W623" t="s">
        <v>1768</v>
      </c>
      <c r="X623">
        <v>180</v>
      </c>
      <c r="Y623">
        <v>1000.24</v>
      </c>
      <c r="Z623">
        <v>541.09284184000001</v>
      </c>
      <c r="AA623">
        <v>509.36284183999999</v>
      </c>
      <c r="AB623" s="74" t="s">
        <v>1769</v>
      </c>
      <c r="AC623" s="74" t="s">
        <v>1770</v>
      </c>
    </row>
    <row r="624" spans="1:29" x14ac:dyDescent="0.25">
      <c r="A624" t="s">
        <v>1771</v>
      </c>
      <c r="B624" t="s">
        <v>715</v>
      </c>
      <c r="C624" t="s">
        <v>716</v>
      </c>
      <c r="D624" t="s">
        <v>717</v>
      </c>
      <c r="E624" t="s">
        <v>716</v>
      </c>
      <c r="F624" t="s">
        <v>718</v>
      </c>
      <c r="G624" t="s">
        <v>1772</v>
      </c>
      <c r="H624" t="s">
        <v>1484</v>
      </c>
      <c r="I624" t="s">
        <v>1485</v>
      </c>
      <c r="J624" s="74" t="s">
        <v>1773</v>
      </c>
      <c r="K624" t="s">
        <v>1774</v>
      </c>
      <c r="L624" t="s">
        <v>1775</v>
      </c>
      <c r="M624" s="74" t="s">
        <v>1776</v>
      </c>
      <c r="N624" t="s">
        <v>1777</v>
      </c>
      <c r="O624" t="s">
        <v>1778</v>
      </c>
      <c r="S624">
        <v>365</v>
      </c>
      <c r="T624" t="s">
        <v>1779</v>
      </c>
      <c r="U624" s="74" t="s">
        <v>1780</v>
      </c>
      <c r="V624" t="s">
        <v>1427</v>
      </c>
      <c r="W624" t="s">
        <v>1428</v>
      </c>
      <c r="Y624">
        <v>24</v>
      </c>
      <c r="Z624">
        <v>11.970642684</v>
      </c>
      <c r="AA624">
        <v>11.970642684</v>
      </c>
    </row>
    <row r="625" spans="1:29" x14ac:dyDescent="0.25">
      <c r="A625" t="s">
        <v>1781</v>
      </c>
      <c r="B625" t="s">
        <v>715</v>
      </c>
      <c r="C625" t="s">
        <v>716</v>
      </c>
      <c r="D625" t="s">
        <v>717</v>
      </c>
      <c r="E625" t="s">
        <v>716</v>
      </c>
      <c r="F625" t="s">
        <v>718</v>
      </c>
      <c r="G625" t="s">
        <v>1712</v>
      </c>
      <c r="H625" t="s">
        <v>1484</v>
      </c>
      <c r="I625" t="s">
        <v>1485</v>
      </c>
      <c r="J625" s="74" t="s">
        <v>1782</v>
      </c>
      <c r="K625" t="s">
        <v>1783</v>
      </c>
      <c r="L625" t="s">
        <v>1784</v>
      </c>
      <c r="M625" s="74" t="s">
        <v>1535</v>
      </c>
      <c r="N625" t="s">
        <v>1536</v>
      </c>
      <c r="O625" t="s">
        <v>1537</v>
      </c>
      <c r="S625">
        <v>365</v>
      </c>
      <c r="T625" t="s">
        <v>1785</v>
      </c>
      <c r="U625" s="74" t="s">
        <v>1786</v>
      </c>
      <c r="V625" t="s">
        <v>1427</v>
      </c>
      <c r="W625" t="s">
        <v>1428</v>
      </c>
      <c r="Y625">
        <v>60</v>
      </c>
      <c r="Z625">
        <v>59.984924999999997</v>
      </c>
      <c r="AA625">
        <v>59.984924999999997</v>
      </c>
    </row>
    <row r="626" spans="1:29" x14ac:dyDescent="0.25">
      <c r="A626" t="s">
        <v>1787</v>
      </c>
      <c r="B626" t="s">
        <v>715</v>
      </c>
      <c r="C626" t="s">
        <v>716</v>
      </c>
      <c r="D626" t="s">
        <v>717</v>
      </c>
      <c r="E626" t="s">
        <v>716</v>
      </c>
      <c r="F626" t="s">
        <v>718</v>
      </c>
      <c r="G626" t="s">
        <v>1788</v>
      </c>
      <c r="H626" t="s">
        <v>1395</v>
      </c>
      <c r="I626" t="s">
        <v>1396</v>
      </c>
      <c r="J626" s="74" t="s">
        <v>1789</v>
      </c>
      <c r="K626" t="s">
        <v>1790</v>
      </c>
      <c r="L626" t="s">
        <v>1791</v>
      </c>
      <c r="M626" s="74" t="s">
        <v>921</v>
      </c>
      <c r="N626" t="s">
        <v>922</v>
      </c>
      <c r="O626" t="s">
        <v>923</v>
      </c>
      <c r="P626" s="74" t="s">
        <v>1792</v>
      </c>
      <c r="Q626" t="s">
        <v>1793</v>
      </c>
      <c r="R626" t="s">
        <v>1794</v>
      </c>
      <c r="S626">
        <v>365</v>
      </c>
      <c r="T626" t="s">
        <v>1795</v>
      </c>
      <c r="U626" s="74" t="s">
        <v>1796</v>
      </c>
      <c r="V626" t="s">
        <v>1038</v>
      </c>
      <c r="W626" t="s">
        <v>1039</v>
      </c>
      <c r="X626">
        <v>14.1</v>
      </c>
      <c r="Y626">
        <v>13.63</v>
      </c>
      <c r="Z626">
        <v>8.032</v>
      </c>
      <c r="AA626">
        <v>4.016</v>
      </c>
      <c r="AB626" s="74" t="s">
        <v>1797</v>
      </c>
      <c r="AC626" s="74" t="s">
        <v>1798</v>
      </c>
    </row>
    <row r="627" spans="1:29" x14ac:dyDescent="0.25">
      <c r="A627" t="s">
        <v>1787</v>
      </c>
      <c r="B627" t="s">
        <v>715</v>
      </c>
      <c r="C627" t="s">
        <v>716</v>
      </c>
      <c r="D627" t="s">
        <v>717</v>
      </c>
      <c r="E627" t="s">
        <v>716</v>
      </c>
      <c r="F627" t="s">
        <v>718</v>
      </c>
      <c r="G627" t="s">
        <v>1788</v>
      </c>
      <c r="H627" t="s">
        <v>1395</v>
      </c>
      <c r="I627" t="s">
        <v>1396</v>
      </c>
      <c r="J627" s="74" t="s">
        <v>1789</v>
      </c>
      <c r="K627" t="s">
        <v>1790</v>
      </c>
      <c r="L627" t="s">
        <v>1791</v>
      </c>
      <c r="M627" s="74" t="s">
        <v>921</v>
      </c>
      <c r="N627" t="s">
        <v>922</v>
      </c>
      <c r="O627" t="s">
        <v>923</v>
      </c>
      <c r="P627" s="74" t="s">
        <v>1792</v>
      </c>
      <c r="Q627" t="s">
        <v>1793</v>
      </c>
      <c r="R627" t="s">
        <v>1794</v>
      </c>
      <c r="S627">
        <v>365</v>
      </c>
      <c r="T627" t="s">
        <v>1795</v>
      </c>
      <c r="U627" s="74" t="s">
        <v>1796</v>
      </c>
      <c r="V627" t="s">
        <v>1679</v>
      </c>
      <c r="W627" t="s">
        <v>140</v>
      </c>
      <c r="X627">
        <v>14.1</v>
      </c>
      <c r="Y627">
        <v>21.29</v>
      </c>
      <c r="Z627">
        <v>14.032</v>
      </c>
      <c r="AA627">
        <v>7.016</v>
      </c>
      <c r="AB627" s="74" t="s">
        <v>1797</v>
      </c>
      <c r="AC627" s="74" t="s">
        <v>1798</v>
      </c>
    </row>
    <row r="628" spans="1:29" x14ac:dyDescent="0.25">
      <c r="A628" t="s">
        <v>1787</v>
      </c>
      <c r="B628" t="s">
        <v>715</v>
      </c>
      <c r="C628" t="s">
        <v>716</v>
      </c>
      <c r="D628" t="s">
        <v>717</v>
      </c>
      <c r="E628" t="s">
        <v>716</v>
      </c>
      <c r="F628" t="s">
        <v>718</v>
      </c>
      <c r="G628" t="s">
        <v>1788</v>
      </c>
      <c r="H628" t="s">
        <v>1395</v>
      </c>
      <c r="I628" t="s">
        <v>1396</v>
      </c>
      <c r="J628" s="74" t="s">
        <v>1789</v>
      </c>
      <c r="K628" t="s">
        <v>1790</v>
      </c>
      <c r="L628" t="s">
        <v>1791</v>
      </c>
      <c r="M628" s="74" t="s">
        <v>921</v>
      </c>
      <c r="N628" t="s">
        <v>922</v>
      </c>
      <c r="O628" t="s">
        <v>923</v>
      </c>
      <c r="P628" s="74" t="s">
        <v>1792</v>
      </c>
      <c r="Q628" t="s">
        <v>1793</v>
      </c>
      <c r="R628" t="s">
        <v>1794</v>
      </c>
      <c r="S628">
        <v>365</v>
      </c>
      <c r="T628" t="s">
        <v>1795</v>
      </c>
      <c r="U628" s="74" t="s">
        <v>1796</v>
      </c>
      <c r="V628" t="s">
        <v>1575</v>
      </c>
      <c r="W628" t="s">
        <v>1576</v>
      </c>
      <c r="X628">
        <v>14.1</v>
      </c>
      <c r="Y628">
        <v>81.819999999999993</v>
      </c>
      <c r="Z628">
        <v>31</v>
      </c>
      <c r="AA628">
        <v>15.5</v>
      </c>
      <c r="AB628" s="74" t="s">
        <v>1797</v>
      </c>
      <c r="AC628" s="74" t="s">
        <v>1798</v>
      </c>
    </row>
    <row r="629" spans="1:29" x14ac:dyDescent="0.25">
      <c r="A629" t="s">
        <v>1787</v>
      </c>
      <c r="B629" t="s">
        <v>715</v>
      </c>
      <c r="C629" t="s">
        <v>716</v>
      </c>
      <c r="D629" t="s">
        <v>717</v>
      </c>
      <c r="E629" t="s">
        <v>716</v>
      </c>
      <c r="F629" t="s">
        <v>718</v>
      </c>
      <c r="G629" t="s">
        <v>1788</v>
      </c>
      <c r="H629" t="s">
        <v>1395</v>
      </c>
      <c r="I629" t="s">
        <v>1396</v>
      </c>
      <c r="J629" s="74" t="s">
        <v>1789</v>
      </c>
      <c r="K629" t="s">
        <v>1790</v>
      </c>
      <c r="L629" t="s">
        <v>1791</v>
      </c>
      <c r="M629" s="74" t="s">
        <v>921</v>
      </c>
      <c r="N629" t="s">
        <v>922</v>
      </c>
      <c r="O629" t="s">
        <v>923</v>
      </c>
      <c r="P629" s="74" t="s">
        <v>1792</v>
      </c>
      <c r="Q629" t="s">
        <v>1793</v>
      </c>
      <c r="R629" t="s">
        <v>1794</v>
      </c>
      <c r="S629">
        <v>365</v>
      </c>
      <c r="T629" t="s">
        <v>1795</v>
      </c>
      <c r="U629" s="74" t="s">
        <v>1796</v>
      </c>
      <c r="V629" t="s">
        <v>737</v>
      </c>
      <c r="W629" t="s">
        <v>1498</v>
      </c>
      <c r="X629">
        <v>14.1</v>
      </c>
      <c r="Y629">
        <v>2.75</v>
      </c>
      <c r="AB629" s="74" t="s">
        <v>1797</v>
      </c>
      <c r="AC629" s="74" t="s">
        <v>1798</v>
      </c>
    </row>
    <row r="630" spans="1:29" x14ac:dyDescent="0.25">
      <c r="A630" t="s">
        <v>1787</v>
      </c>
      <c r="B630" t="s">
        <v>715</v>
      </c>
      <c r="C630" t="s">
        <v>716</v>
      </c>
      <c r="D630" t="s">
        <v>717</v>
      </c>
      <c r="E630" t="s">
        <v>716</v>
      </c>
      <c r="F630" t="s">
        <v>718</v>
      </c>
      <c r="G630" t="s">
        <v>1788</v>
      </c>
      <c r="H630" t="s">
        <v>1395</v>
      </c>
      <c r="I630" t="s">
        <v>1396</v>
      </c>
      <c r="J630" s="74" t="s">
        <v>1789</v>
      </c>
      <c r="K630" t="s">
        <v>1790</v>
      </c>
      <c r="L630" t="s">
        <v>1791</v>
      </c>
      <c r="M630" s="74" t="s">
        <v>921</v>
      </c>
      <c r="N630" t="s">
        <v>922</v>
      </c>
      <c r="O630" t="s">
        <v>923</v>
      </c>
      <c r="P630" s="74" t="s">
        <v>1792</v>
      </c>
      <c r="Q630" t="s">
        <v>1793</v>
      </c>
      <c r="R630" t="s">
        <v>1794</v>
      </c>
      <c r="S630">
        <v>365</v>
      </c>
      <c r="T630" t="s">
        <v>1795</v>
      </c>
      <c r="U630" s="74" t="s">
        <v>1796</v>
      </c>
      <c r="V630" t="s">
        <v>1799</v>
      </c>
      <c r="W630" t="s">
        <v>1800</v>
      </c>
      <c r="X630">
        <v>14.1</v>
      </c>
      <c r="Y630">
        <v>12.32</v>
      </c>
      <c r="AB630" s="74" t="s">
        <v>1797</v>
      </c>
      <c r="AC630" s="74" t="s">
        <v>1798</v>
      </c>
    </row>
    <row r="631" spans="1:29" x14ac:dyDescent="0.25">
      <c r="A631" t="s">
        <v>1787</v>
      </c>
      <c r="B631" t="s">
        <v>715</v>
      </c>
      <c r="C631" t="s">
        <v>716</v>
      </c>
      <c r="D631" t="s">
        <v>717</v>
      </c>
      <c r="E631" t="s">
        <v>716</v>
      </c>
      <c r="F631" t="s">
        <v>718</v>
      </c>
      <c r="G631" t="s">
        <v>1788</v>
      </c>
      <c r="H631" t="s">
        <v>1395</v>
      </c>
      <c r="I631" t="s">
        <v>1396</v>
      </c>
      <c r="J631" s="74" t="s">
        <v>1789</v>
      </c>
      <c r="K631" t="s">
        <v>1790</v>
      </c>
      <c r="L631" t="s">
        <v>1791</v>
      </c>
      <c r="M631" s="74" t="s">
        <v>921</v>
      </c>
      <c r="N631" t="s">
        <v>922</v>
      </c>
      <c r="O631" t="s">
        <v>923</v>
      </c>
      <c r="P631" s="74" t="s">
        <v>1792</v>
      </c>
      <c r="Q631" t="s">
        <v>1793</v>
      </c>
      <c r="R631" t="s">
        <v>1794</v>
      </c>
      <c r="S631">
        <v>365</v>
      </c>
      <c r="T631" t="s">
        <v>1795</v>
      </c>
      <c r="U631" s="74" t="s">
        <v>1796</v>
      </c>
      <c r="V631" t="s">
        <v>1419</v>
      </c>
      <c r="W631" t="s">
        <v>1420</v>
      </c>
      <c r="X631">
        <v>14.1</v>
      </c>
      <c r="Y631">
        <v>50.22</v>
      </c>
      <c r="Z631">
        <v>16.032</v>
      </c>
      <c r="AA631">
        <v>8.016</v>
      </c>
      <c r="AB631" s="74" t="s">
        <v>1797</v>
      </c>
      <c r="AC631" s="74" t="s">
        <v>1798</v>
      </c>
    </row>
    <row r="632" spans="1:29" x14ac:dyDescent="0.25">
      <c r="A632" t="s">
        <v>1787</v>
      </c>
      <c r="B632" t="s">
        <v>715</v>
      </c>
      <c r="C632" t="s">
        <v>716</v>
      </c>
      <c r="D632" t="s">
        <v>717</v>
      </c>
      <c r="E632" t="s">
        <v>716</v>
      </c>
      <c r="F632" t="s">
        <v>718</v>
      </c>
      <c r="G632" t="s">
        <v>1788</v>
      </c>
      <c r="H632" t="s">
        <v>1395</v>
      </c>
      <c r="I632" t="s">
        <v>1396</v>
      </c>
      <c r="J632" s="74" t="s">
        <v>1789</v>
      </c>
      <c r="K632" t="s">
        <v>1790</v>
      </c>
      <c r="L632" t="s">
        <v>1791</v>
      </c>
      <c r="M632" s="74" t="s">
        <v>921</v>
      </c>
      <c r="N632" t="s">
        <v>922</v>
      </c>
      <c r="O632" t="s">
        <v>923</v>
      </c>
      <c r="P632" s="74" t="s">
        <v>1792</v>
      </c>
      <c r="Q632" t="s">
        <v>1793</v>
      </c>
      <c r="R632" t="s">
        <v>1794</v>
      </c>
      <c r="S632">
        <v>365</v>
      </c>
      <c r="T632" t="s">
        <v>1795</v>
      </c>
      <c r="U632" s="74" t="s">
        <v>1796</v>
      </c>
      <c r="V632" t="s">
        <v>1801</v>
      </c>
      <c r="W632" t="s">
        <v>1802</v>
      </c>
      <c r="X632">
        <v>14.1</v>
      </c>
      <c r="Y632">
        <v>7.03</v>
      </c>
      <c r="Z632">
        <v>4</v>
      </c>
      <c r="AA632">
        <v>2</v>
      </c>
      <c r="AB632" s="74" t="s">
        <v>1797</v>
      </c>
      <c r="AC632" s="74" t="s">
        <v>1798</v>
      </c>
    </row>
    <row r="633" spans="1:29" x14ac:dyDescent="0.25">
      <c r="A633" t="s">
        <v>1787</v>
      </c>
      <c r="B633" t="s">
        <v>715</v>
      </c>
      <c r="C633" t="s">
        <v>716</v>
      </c>
      <c r="D633" t="s">
        <v>717</v>
      </c>
      <c r="E633" t="s">
        <v>716</v>
      </c>
      <c r="F633" t="s">
        <v>718</v>
      </c>
      <c r="G633" t="s">
        <v>1788</v>
      </c>
      <c r="H633" t="s">
        <v>1395</v>
      </c>
      <c r="I633" t="s">
        <v>1396</v>
      </c>
      <c r="J633" s="74" t="s">
        <v>1789</v>
      </c>
      <c r="K633" t="s">
        <v>1790</v>
      </c>
      <c r="L633" t="s">
        <v>1791</v>
      </c>
      <c r="M633" s="74" t="s">
        <v>921</v>
      </c>
      <c r="N633" t="s">
        <v>922</v>
      </c>
      <c r="O633" t="s">
        <v>923</v>
      </c>
      <c r="P633" s="74" t="s">
        <v>1792</v>
      </c>
      <c r="Q633" t="s">
        <v>1793</v>
      </c>
      <c r="R633" t="s">
        <v>1794</v>
      </c>
      <c r="S633">
        <v>365</v>
      </c>
      <c r="T633" t="s">
        <v>1795</v>
      </c>
      <c r="U633" s="74" t="s">
        <v>1796</v>
      </c>
      <c r="V633" t="s">
        <v>1269</v>
      </c>
      <c r="W633" t="s">
        <v>1270</v>
      </c>
      <c r="X633">
        <v>14.1</v>
      </c>
      <c r="Y633">
        <v>62.19</v>
      </c>
      <c r="Z633">
        <v>20</v>
      </c>
      <c r="AA633">
        <v>10</v>
      </c>
      <c r="AB633" s="74" t="s">
        <v>1797</v>
      </c>
      <c r="AC633" s="74" t="s">
        <v>1798</v>
      </c>
    </row>
    <row r="634" spans="1:29" x14ac:dyDescent="0.25">
      <c r="A634" t="s">
        <v>1787</v>
      </c>
      <c r="B634" t="s">
        <v>715</v>
      </c>
      <c r="C634" t="s">
        <v>716</v>
      </c>
      <c r="D634" t="s">
        <v>717</v>
      </c>
      <c r="E634" t="s">
        <v>716</v>
      </c>
      <c r="F634" t="s">
        <v>718</v>
      </c>
      <c r="G634" t="s">
        <v>1788</v>
      </c>
      <c r="H634" t="s">
        <v>1395</v>
      </c>
      <c r="I634" t="s">
        <v>1396</v>
      </c>
      <c r="J634" s="74" t="s">
        <v>1789</v>
      </c>
      <c r="K634" t="s">
        <v>1790</v>
      </c>
      <c r="L634" t="s">
        <v>1791</v>
      </c>
      <c r="M634" s="74" t="s">
        <v>921</v>
      </c>
      <c r="N634" t="s">
        <v>922</v>
      </c>
      <c r="O634" t="s">
        <v>923</v>
      </c>
      <c r="P634" s="74" t="s">
        <v>1792</v>
      </c>
      <c r="Q634" t="s">
        <v>1793</v>
      </c>
      <c r="R634" t="s">
        <v>1794</v>
      </c>
      <c r="S634">
        <v>365</v>
      </c>
      <c r="T634" t="s">
        <v>1795</v>
      </c>
      <c r="U634" s="74" t="s">
        <v>1796</v>
      </c>
      <c r="V634" t="s">
        <v>1160</v>
      </c>
      <c r="W634" t="s">
        <v>1161</v>
      </c>
      <c r="X634">
        <v>14.1</v>
      </c>
      <c r="Y634">
        <v>8.23</v>
      </c>
      <c r="Z634">
        <v>4</v>
      </c>
      <c r="AA634">
        <v>2</v>
      </c>
      <c r="AB634" s="74" t="s">
        <v>1797</v>
      </c>
      <c r="AC634" s="74" t="s">
        <v>1798</v>
      </c>
    </row>
    <row r="635" spans="1:29" x14ac:dyDescent="0.25">
      <c r="A635" t="s">
        <v>1787</v>
      </c>
      <c r="B635" t="s">
        <v>715</v>
      </c>
      <c r="C635" t="s">
        <v>716</v>
      </c>
      <c r="D635" t="s">
        <v>717</v>
      </c>
      <c r="E635" t="s">
        <v>716</v>
      </c>
      <c r="F635" t="s">
        <v>718</v>
      </c>
      <c r="G635" t="s">
        <v>1788</v>
      </c>
      <c r="H635" t="s">
        <v>1395</v>
      </c>
      <c r="I635" t="s">
        <v>1396</v>
      </c>
      <c r="J635" s="74" t="s">
        <v>1789</v>
      </c>
      <c r="K635" t="s">
        <v>1790</v>
      </c>
      <c r="L635" t="s">
        <v>1791</v>
      </c>
      <c r="M635" s="74" t="s">
        <v>921</v>
      </c>
      <c r="N635" t="s">
        <v>922</v>
      </c>
      <c r="O635" t="s">
        <v>923</v>
      </c>
      <c r="P635" s="74" t="s">
        <v>1792</v>
      </c>
      <c r="Q635" t="s">
        <v>1793</v>
      </c>
      <c r="R635" t="s">
        <v>1794</v>
      </c>
      <c r="S635">
        <v>365</v>
      </c>
      <c r="T635" t="s">
        <v>1795</v>
      </c>
      <c r="U635" s="74" t="s">
        <v>1796</v>
      </c>
      <c r="V635" t="s">
        <v>1803</v>
      </c>
      <c r="W635" t="s">
        <v>1804</v>
      </c>
      <c r="X635">
        <v>14.1</v>
      </c>
      <c r="Y635">
        <v>21.7</v>
      </c>
      <c r="Z635">
        <v>2</v>
      </c>
      <c r="AA635">
        <v>1</v>
      </c>
      <c r="AB635" s="74" t="s">
        <v>1797</v>
      </c>
      <c r="AC635" s="74" t="s">
        <v>1798</v>
      </c>
    </row>
    <row r="636" spans="1:29" x14ac:dyDescent="0.25">
      <c r="A636" t="s">
        <v>1787</v>
      </c>
      <c r="B636" t="s">
        <v>715</v>
      </c>
      <c r="C636" t="s">
        <v>716</v>
      </c>
      <c r="D636" t="s">
        <v>717</v>
      </c>
      <c r="E636" t="s">
        <v>716</v>
      </c>
      <c r="F636" t="s">
        <v>718</v>
      </c>
      <c r="G636" t="s">
        <v>1788</v>
      </c>
      <c r="H636" t="s">
        <v>1395</v>
      </c>
      <c r="I636" t="s">
        <v>1396</v>
      </c>
      <c r="J636" s="74" t="s">
        <v>1789</v>
      </c>
      <c r="K636" t="s">
        <v>1790</v>
      </c>
      <c r="L636" t="s">
        <v>1791</v>
      </c>
      <c r="M636" s="74" t="s">
        <v>921</v>
      </c>
      <c r="N636" t="s">
        <v>922</v>
      </c>
      <c r="O636" t="s">
        <v>923</v>
      </c>
      <c r="P636" s="74" t="s">
        <v>1792</v>
      </c>
      <c r="Q636" t="s">
        <v>1793</v>
      </c>
      <c r="R636" t="s">
        <v>1794</v>
      </c>
      <c r="S636">
        <v>365</v>
      </c>
      <c r="T636" t="s">
        <v>1795</v>
      </c>
      <c r="U636" s="74" t="s">
        <v>1796</v>
      </c>
      <c r="V636" t="s">
        <v>1805</v>
      </c>
      <c r="W636" t="s">
        <v>1806</v>
      </c>
      <c r="X636">
        <v>14.1</v>
      </c>
      <c r="Y636">
        <v>93.3</v>
      </c>
      <c r="Z636">
        <v>15</v>
      </c>
      <c r="AA636">
        <v>7.5</v>
      </c>
      <c r="AB636" s="74" t="s">
        <v>1797</v>
      </c>
      <c r="AC636" s="74" t="s">
        <v>1798</v>
      </c>
    </row>
    <row r="637" spans="1:29" x14ac:dyDescent="0.25">
      <c r="A637" t="s">
        <v>1787</v>
      </c>
      <c r="B637" t="s">
        <v>715</v>
      </c>
      <c r="C637" t="s">
        <v>716</v>
      </c>
      <c r="D637" t="s">
        <v>717</v>
      </c>
      <c r="E637" t="s">
        <v>716</v>
      </c>
      <c r="F637" t="s">
        <v>718</v>
      </c>
      <c r="G637" t="s">
        <v>1788</v>
      </c>
      <c r="H637" t="s">
        <v>1395</v>
      </c>
      <c r="I637" t="s">
        <v>1396</v>
      </c>
      <c r="J637" s="74" t="s">
        <v>1789</v>
      </c>
      <c r="K637" t="s">
        <v>1790</v>
      </c>
      <c r="L637" t="s">
        <v>1791</v>
      </c>
      <c r="M637" s="74" t="s">
        <v>921</v>
      </c>
      <c r="N637" t="s">
        <v>922</v>
      </c>
      <c r="O637" t="s">
        <v>923</v>
      </c>
      <c r="P637" s="74" t="s">
        <v>1792</v>
      </c>
      <c r="Q637" t="s">
        <v>1793</v>
      </c>
      <c r="R637" t="s">
        <v>1794</v>
      </c>
      <c r="S637">
        <v>365</v>
      </c>
      <c r="T637" t="s">
        <v>1795</v>
      </c>
      <c r="U637" s="74" t="s">
        <v>1796</v>
      </c>
      <c r="V637" t="s">
        <v>976</v>
      </c>
      <c r="W637" t="s">
        <v>977</v>
      </c>
      <c r="X637">
        <v>14.1</v>
      </c>
      <c r="Y637">
        <v>16.87</v>
      </c>
      <c r="Z637">
        <v>6.32</v>
      </c>
      <c r="AA637">
        <v>3.16</v>
      </c>
      <c r="AB637" s="74" t="s">
        <v>1797</v>
      </c>
      <c r="AC637" s="74" t="s">
        <v>1798</v>
      </c>
    </row>
    <row r="638" spans="1:29" x14ac:dyDescent="0.25">
      <c r="A638" t="s">
        <v>1787</v>
      </c>
      <c r="B638" t="s">
        <v>715</v>
      </c>
      <c r="C638" t="s">
        <v>716</v>
      </c>
      <c r="D638" t="s">
        <v>717</v>
      </c>
      <c r="E638" t="s">
        <v>716</v>
      </c>
      <c r="F638" t="s">
        <v>718</v>
      </c>
      <c r="G638" t="s">
        <v>1788</v>
      </c>
      <c r="H638" t="s">
        <v>1395</v>
      </c>
      <c r="I638" t="s">
        <v>1396</v>
      </c>
      <c r="J638" s="74" t="s">
        <v>1789</v>
      </c>
      <c r="K638" t="s">
        <v>1790</v>
      </c>
      <c r="L638" t="s">
        <v>1791</v>
      </c>
      <c r="M638" s="74" t="s">
        <v>921</v>
      </c>
      <c r="N638" t="s">
        <v>922</v>
      </c>
      <c r="O638" t="s">
        <v>923</v>
      </c>
      <c r="P638" s="74" t="s">
        <v>1792</v>
      </c>
      <c r="Q638" t="s">
        <v>1793</v>
      </c>
      <c r="R638" t="s">
        <v>1794</v>
      </c>
      <c r="S638">
        <v>365</v>
      </c>
      <c r="T638" t="s">
        <v>1795</v>
      </c>
      <c r="U638" s="74" t="s">
        <v>1796</v>
      </c>
      <c r="V638" t="s">
        <v>1807</v>
      </c>
      <c r="W638" t="s">
        <v>1808</v>
      </c>
      <c r="X638">
        <v>14.1</v>
      </c>
      <c r="Y638">
        <v>23.65</v>
      </c>
      <c r="Z638">
        <v>14</v>
      </c>
      <c r="AA638">
        <v>7</v>
      </c>
      <c r="AB638" s="74" t="s">
        <v>1797</v>
      </c>
      <c r="AC638" s="74" t="s">
        <v>1798</v>
      </c>
    </row>
    <row r="639" spans="1:29" x14ac:dyDescent="0.25">
      <c r="A639" t="s">
        <v>1787</v>
      </c>
      <c r="B639" t="s">
        <v>715</v>
      </c>
      <c r="C639" t="s">
        <v>716</v>
      </c>
      <c r="D639" t="s">
        <v>717</v>
      </c>
      <c r="E639" t="s">
        <v>716</v>
      </c>
      <c r="F639" t="s">
        <v>718</v>
      </c>
      <c r="G639" t="s">
        <v>1788</v>
      </c>
      <c r="H639" t="s">
        <v>1395</v>
      </c>
      <c r="I639" t="s">
        <v>1396</v>
      </c>
      <c r="J639" s="74" t="s">
        <v>1789</v>
      </c>
      <c r="K639" t="s">
        <v>1790</v>
      </c>
      <c r="L639" t="s">
        <v>1791</v>
      </c>
      <c r="M639" s="74" t="s">
        <v>921</v>
      </c>
      <c r="N639" t="s">
        <v>922</v>
      </c>
      <c r="O639" t="s">
        <v>923</v>
      </c>
      <c r="P639" s="74" t="s">
        <v>1792</v>
      </c>
      <c r="Q639" t="s">
        <v>1793</v>
      </c>
      <c r="R639" t="s">
        <v>1794</v>
      </c>
      <c r="S639">
        <v>365</v>
      </c>
      <c r="T639" t="s">
        <v>1795</v>
      </c>
      <c r="U639" s="74" t="s">
        <v>1796</v>
      </c>
      <c r="V639" t="s">
        <v>1317</v>
      </c>
      <c r="W639" t="s">
        <v>1318</v>
      </c>
      <c r="X639">
        <v>14.1</v>
      </c>
      <c r="Y639">
        <v>6.47</v>
      </c>
      <c r="AB639" s="74" t="s">
        <v>1797</v>
      </c>
      <c r="AC639" s="74" t="s">
        <v>1798</v>
      </c>
    </row>
    <row r="640" spans="1:29" x14ac:dyDescent="0.25">
      <c r="A640" t="s">
        <v>1787</v>
      </c>
      <c r="B640" t="s">
        <v>715</v>
      </c>
      <c r="C640" t="s">
        <v>716</v>
      </c>
      <c r="D640" t="s">
        <v>717</v>
      </c>
      <c r="E640" t="s">
        <v>716</v>
      </c>
      <c r="F640" t="s">
        <v>718</v>
      </c>
      <c r="G640" t="s">
        <v>1788</v>
      </c>
      <c r="H640" t="s">
        <v>1395</v>
      </c>
      <c r="I640" t="s">
        <v>1396</v>
      </c>
      <c r="J640" s="74" t="s">
        <v>1789</v>
      </c>
      <c r="K640" t="s">
        <v>1790</v>
      </c>
      <c r="L640" t="s">
        <v>1791</v>
      </c>
      <c r="M640" s="74" t="s">
        <v>921</v>
      </c>
      <c r="N640" t="s">
        <v>922</v>
      </c>
      <c r="O640" t="s">
        <v>923</v>
      </c>
      <c r="P640" s="74" t="s">
        <v>1792</v>
      </c>
      <c r="Q640" t="s">
        <v>1793</v>
      </c>
      <c r="R640" t="s">
        <v>1794</v>
      </c>
      <c r="S640">
        <v>365</v>
      </c>
      <c r="T640" t="s">
        <v>1795</v>
      </c>
      <c r="U640" s="74" t="s">
        <v>1796</v>
      </c>
      <c r="V640" t="s">
        <v>1563</v>
      </c>
      <c r="W640" t="s">
        <v>1809</v>
      </c>
      <c r="X640">
        <v>14.1</v>
      </c>
      <c r="Y640">
        <v>3.72</v>
      </c>
      <c r="Z640">
        <v>3.68</v>
      </c>
      <c r="AA640">
        <v>1.84</v>
      </c>
      <c r="AB640" s="74" t="s">
        <v>1797</v>
      </c>
      <c r="AC640" s="74" t="s">
        <v>1798</v>
      </c>
    </row>
    <row r="641" spans="1:29" x14ac:dyDescent="0.25">
      <c r="A641" t="s">
        <v>1787</v>
      </c>
      <c r="B641" t="s">
        <v>715</v>
      </c>
      <c r="C641" t="s">
        <v>716</v>
      </c>
      <c r="D641" t="s">
        <v>717</v>
      </c>
      <c r="E641" t="s">
        <v>716</v>
      </c>
      <c r="F641" t="s">
        <v>718</v>
      </c>
      <c r="G641" t="s">
        <v>1788</v>
      </c>
      <c r="H641" t="s">
        <v>1395</v>
      </c>
      <c r="I641" t="s">
        <v>1396</v>
      </c>
      <c r="J641" s="74" t="s">
        <v>1789</v>
      </c>
      <c r="K641" t="s">
        <v>1790</v>
      </c>
      <c r="L641" t="s">
        <v>1791</v>
      </c>
      <c r="M641" s="74" t="s">
        <v>921</v>
      </c>
      <c r="N641" t="s">
        <v>922</v>
      </c>
      <c r="O641" t="s">
        <v>923</v>
      </c>
      <c r="P641" s="74" t="s">
        <v>1792</v>
      </c>
      <c r="Q641" t="s">
        <v>1793</v>
      </c>
      <c r="R641" t="s">
        <v>1794</v>
      </c>
      <c r="S641">
        <v>365</v>
      </c>
      <c r="T641" t="s">
        <v>1795</v>
      </c>
      <c r="U641" s="74" t="s">
        <v>1796</v>
      </c>
      <c r="V641" t="s">
        <v>1355</v>
      </c>
      <c r="W641" t="s">
        <v>125</v>
      </c>
      <c r="X641">
        <v>14.1</v>
      </c>
      <c r="Y641">
        <v>157.08000000000001</v>
      </c>
      <c r="Z641">
        <v>52</v>
      </c>
      <c r="AA641">
        <v>26</v>
      </c>
      <c r="AB641" s="74" t="s">
        <v>1797</v>
      </c>
      <c r="AC641" s="74" t="s">
        <v>1798</v>
      </c>
    </row>
    <row r="642" spans="1:29" x14ac:dyDescent="0.25">
      <c r="A642" t="s">
        <v>1787</v>
      </c>
      <c r="B642" t="s">
        <v>715</v>
      </c>
      <c r="C642" t="s">
        <v>716</v>
      </c>
      <c r="D642" t="s">
        <v>717</v>
      </c>
      <c r="E642" t="s">
        <v>716</v>
      </c>
      <c r="F642" t="s">
        <v>718</v>
      </c>
      <c r="G642" t="s">
        <v>1788</v>
      </c>
      <c r="H642" t="s">
        <v>1395</v>
      </c>
      <c r="I642" t="s">
        <v>1396</v>
      </c>
      <c r="J642" s="74" t="s">
        <v>1789</v>
      </c>
      <c r="K642" t="s">
        <v>1790</v>
      </c>
      <c r="L642" t="s">
        <v>1791</v>
      </c>
      <c r="M642" s="74" t="s">
        <v>921</v>
      </c>
      <c r="N642" t="s">
        <v>922</v>
      </c>
      <c r="O642" t="s">
        <v>923</v>
      </c>
      <c r="P642" s="74" t="s">
        <v>1792</v>
      </c>
      <c r="Q642" t="s">
        <v>1793</v>
      </c>
      <c r="R642" t="s">
        <v>1794</v>
      </c>
      <c r="S642">
        <v>365</v>
      </c>
      <c r="T642" t="s">
        <v>1795</v>
      </c>
      <c r="U642" s="74" t="s">
        <v>1796</v>
      </c>
      <c r="V642" t="s">
        <v>788</v>
      </c>
      <c r="W642" t="s">
        <v>789</v>
      </c>
      <c r="X642">
        <v>14.1</v>
      </c>
      <c r="Y642">
        <v>29.23</v>
      </c>
      <c r="Z642">
        <v>8.032</v>
      </c>
      <c r="AA642">
        <v>4.016</v>
      </c>
      <c r="AB642" s="74" t="s">
        <v>1797</v>
      </c>
      <c r="AC642" s="74" t="s">
        <v>1798</v>
      </c>
    </row>
    <row r="643" spans="1:29" x14ac:dyDescent="0.25">
      <c r="A643" t="s">
        <v>1787</v>
      </c>
      <c r="B643" t="s">
        <v>715</v>
      </c>
      <c r="C643" t="s">
        <v>716</v>
      </c>
      <c r="D643" t="s">
        <v>717</v>
      </c>
      <c r="E643" t="s">
        <v>716</v>
      </c>
      <c r="F643" t="s">
        <v>718</v>
      </c>
      <c r="G643" t="s">
        <v>1788</v>
      </c>
      <c r="H643" t="s">
        <v>1395</v>
      </c>
      <c r="I643" t="s">
        <v>1396</v>
      </c>
      <c r="J643" s="74" t="s">
        <v>1789</v>
      </c>
      <c r="K643" t="s">
        <v>1790</v>
      </c>
      <c r="L643" t="s">
        <v>1791</v>
      </c>
      <c r="M643" s="74" t="s">
        <v>921</v>
      </c>
      <c r="N643" t="s">
        <v>922</v>
      </c>
      <c r="O643" t="s">
        <v>923</v>
      </c>
      <c r="P643" s="74" t="s">
        <v>1792</v>
      </c>
      <c r="Q643" t="s">
        <v>1793</v>
      </c>
      <c r="R643" t="s">
        <v>1794</v>
      </c>
      <c r="S643">
        <v>365</v>
      </c>
      <c r="T643" t="s">
        <v>1795</v>
      </c>
      <c r="U643" s="74" t="s">
        <v>1796</v>
      </c>
      <c r="V643" t="s">
        <v>739</v>
      </c>
      <c r="W643" t="s">
        <v>740</v>
      </c>
      <c r="X643">
        <v>14.1</v>
      </c>
      <c r="Y643">
        <v>94.92</v>
      </c>
      <c r="Z643">
        <v>38</v>
      </c>
      <c r="AA643">
        <v>19</v>
      </c>
      <c r="AB643" s="74" t="s">
        <v>1797</v>
      </c>
      <c r="AC643" s="74" t="s">
        <v>1798</v>
      </c>
    </row>
    <row r="644" spans="1:29" x14ac:dyDescent="0.25">
      <c r="A644" t="s">
        <v>1810</v>
      </c>
      <c r="B644" t="s">
        <v>746</v>
      </c>
      <c r="C644" t="s">
        <v>716</v>
      </c>
      <c r="D644" t="s">
        <v>717</v>
      </c>
      <c r="E644" t="s">
        <v>716</v>
      </c>
      <c r="F644" t="s">
        <v>718</v>
      </c>
      <c r="G644" t="s">
        <v>1811</v>
      </c>
      <c r="H644" t="s">
        <v>828</v>
      </c>
      <c r="I644" t="s">
        <v>829</v>
      </c>
      <c r="J644" s="74" t="s">
        <v>1812</v>
      </c>
      <c r="K644" t="s">
        <v>1813</v>
      </c>
      <c r="L644" t="s">
        <v>1814</v>
      </c>
      <c r="M644" s="74" t="s">
        <v>1815</v>
      </c>
      <c r="N644" t="s">
        <v>1816</v>
      </c>
      <c r="O644" t="s">
        <v>1817</v>
      </c>
      <c r="P644" s="74" t="s">
        <v>1818</v>
      </c>
      <c r="Q644" t="s">
        <v>1819</v>
      </c>
      <c r="R644" t="s">
        <v>1820</v>
      </c>
      <c r="S644">
        <v>365</v>
      </c>
      <c r="T644" t="s">
        <v>1821</v>
      </c>
      <c r="U644" s="74" t="s">
        <v>1822</v>
      </c>
      <c r="V644" t="s">
        <v>838</v>
      </c>
      <c r="W644" t="s">
        <v>839</v>
      </c>
      <c r="X644">
        <v>20</v>
      </c>
      <c r="Y644">
        <v>4.6399999999999997</v>
      </c>
      <c r="Z644">
        <v>4.6079999999999997</v>
      </c>
      <c r="AA644">
        <v>2.3039999999999998</v>
      </c>
      <c r="AB644" s="74" t="s">
        <v>1823</v>
      </c>
      <c r="AC644" s="74" t="s">
        <v>1824</v>
      </c>
    </row>
    <row r="645" spans="1:29" x14ac:dyDescent="0.25">
      <c r="A645" t="s">
        <v>1810</v>
      </c>
      <c r="B645" t="s">
        <v>746</v>
      </c>
      <c r="C645" t="s">
        <v>716</v>
      </c>
      <c r="D645" t="s">
        <v>717</v>
      </c>
      <c r="E645" t="s">
        <v>716</v>
      </c>
      <c r="F645" t="s">
        <v>718</v>
      </c>
      <c r="G645" t="s">
        <v>1811</v>
      </c>
      <c r="H645" t="s">
        <v>828</v>
      </c>
      <c r="I645" t="s">
        <v>829</v>
      </c>
      <c r="J645" s="74" t="s">
        <v>1812</v>
      </c>
      <c r="K645" t="s">
        <v>1813</v>
      </c>
      <c r="L645" t="s">
        <v>1814</v>
      </c>
      <c r="M645" s="74" t="s">
        <v>1815</v>
      </c>
      <c r="N645" t="s">
        <v>1816</v>
      </c>
      <c r="O645" t="s">
        <v>1817</v>
      </c>
      <c r="P645" s="74" t="s">
        <v>1818</v>
      </c>
      <c r="Q645" t="s">
        <v>1819</v>
      </c>
      <c r="R645" t="s">
        <v>1820</v>
      </c>
      <c r="S645">
        <v>365</v>
      </c>
      <c r="T645" t="s">
        <v>1821</v>
      </c>
      <c r="U645" s="74" t="s">
        <v>1822</v>
      </c>
      <c r="V645" t="s">
        <v>1098</v>
      </c>
      <c r="W645" t="s">
        <v>1099</v>
      </c>
      <c r="X645">
        <v>20</v>
      </c>
      <c r="Y645">
        <v>4.6399999999999997</v>
      </c>
      <c r="Z645">
        <v>4.6079999999999997</v>
      </c>
      <c r="AA645">
        <v>2.3039999999999998</v>
      </c>
      <c r="AB645" s="74" t="s">
        <v>1823</v>
      </c>
      <c r="AC645" s="74" t="s">
        <v>1824</v>
      </c>
    </row>
    <row r="646" spans="1:29" x14ac:dyDescent="0.25">
      <c r="A646" t="s">
        <v>1810</v>
      </c>
      <c r="B646" t="s">
        <v>746</v>
      </c>
      <c r="C646" t="s">
        <v>716</v>
      </c>
      <c r="D646" t="s">
        <v>717</v>
      </c>
      <c r="E646" t="s">
        <v>716</v>
      </c>
      <c r="F646" t="s">
        <v>718</v>
      </c>
      <c r="G646" t="s">
        <v>1811</v>
      </c>
      <c r="H646" t="s">
        <v>828</v>
      </c>
      <c r="I646" t="s">
        <v>829</v>
      </c>
      <c r="J646" s="74" t="s">
        <v>1812</v>
      </c>
      <c r="K646" t="s">
        <v>1813</v>
      </c>
      <c r="L646" t="s">
        <v>1814</v>
      </c>
      <c r="M646" s="74" t="s">
        <v>1815</v>
      </c>
      <c r="N646" t="s">
        <v>1816</v>
      </c>
      <c r="O646" t="s">
        <v>1817</v>
      </c>
      <c r="P646" s="74" t="s">
        <v>1818</v>
      </c>
      <c r="Q646" t="s">
        <v>1819</v>
      </c>
      <c r="R646" t="s">
        <v>1820</v>
      </c>
      <c r="S646">
        <v>365</v>
      </c>
      <c r="T646" t="s">
        <v>1821</v>
      </c>
      <c r="U646" s="74" t="s">
        <v>1822</v>
      </c>
      <c r="V646" t="s">
        <v>1825</v>
      </c>
      <c r="W646" t="s">
        <v>1341</v>
      </c>
      <c r="X646">
        <v>20</v>
      </c>
      <c r="Y646">
        <v>167.43</v>
      </c>
      <c r="Z646">
        <v>167.41584</v>
      </c>
      <c r="AA646">
        <v>83.707920000000001</v>
      </c>
      <c r="AB646" s="74" t="s">
        <v>1823</v>
      </c>
      <c r="AC646" s="74" t="s">
        <v>1824</v>
      </c>
    </row>
    <row r="647" spans="1:29" x14ac:dyDescent="0.25">
      <c r="A647" t="s">
        <v>1810</v>
      </c>
      <c r="B647" t="s">
        <v>746</v>
      </c>
      <c r="C647" t="s">
        <v>716</v>
      </c>
      <c r="D647" t="s">
        <v>717</v>
      </c>
      <c r="E647" t="s">
        <v>716</v>
      </c>
      <c r="F647" t="s">
        <v>718</v>
      </c>
      <c r="G647" t="s">
        <v>1811</v>
      </c>
      <c r="H647" t="s">
        <v>828</v>
      </c>
      <c r="I647" t="s">
        <v>829</v>
      </c>
      <c r="J647" s="74" t="s">
        <v>1812</v>
      </c>
      <c r="K647" t="s">
        <v>1813</v>
      </c>
      <c r="L647" t="s">
        <v>1814</v>
      </c>
      <c r="M647" s="74" t="s">
        <v>1815</v>
      </c>
      <c r="N647" t="s">
        <v>1816</v>
      </c>
      <c r="O647" t="s">
        <v>1817</v>
      </c>
      <c r="P647" s="74" t="s">
        <v>1818</v>
      </c>
      <c r="Q647" t="s">
        <v>1819</v>
      </c>
      <c r="R647" t="s">
        <v>1820</v>
      </c>
      <c r="S647">
        <v>365</v>
      </c>
      <c r="T647" t="s">
        <v>1821</v>
      </c>
      <c r="U647" s="74" t="s">
        <v>1822</v>
      </c>
      <c r="V647" t="s">
        <v>846</v>
      </c>
      <c r="W647" t="s">
        <v>847</v>
      </c>
      <c r="X647">
        <v>20</v>
      </c>
      <c r="Y647">
        <v>15.73</v>
      </c>
      <c r="Z647">
        <v>15.696</v>
      </c>
      <c r="AA647">
        <v>7.8479999999999999</v>
      </c>
      <c r="AB647" s="74" t="s">
        <v>1823</v>
      </c>
      <c r="AC647" s="74" t="s">
        <v>1824</v>
      </c>
    </row>
    <row r="648" spans="1:29" x14ac:dyDescent="0.25">
      <c r="A648" t="s">
        <v>1826</v>
      </c>
      <c r="B648" t="s">
        <v>715</v>
      </c>
      <c r="C648" t="s">
        <v>716</v>
      </c>
      <c r="D648" t="s">
        <v>717</v>
      </c>
      <c r="E648" t="s">
        <v>716</v>
      </c>
      <c r="F648" t="s">
        <v>718</v>
      </c>
      <c r="G648" t="s">
        <v>1629</v>
      </c>
      <c r="H648" t="s">
        <v>1484</v>
      </c>
      <c r="I648" t="s">
        <v>1485</v>
      </c>
      <c r="J648" s="74" t="s">
        <v>1827</v>
      </c>
      <c r="K648" t="s">
        <v>1828</v>
      </c>
      <c r="L648" t="s">
        <v>1829</v>
      </c>
      <c r="M648" s="74" t="s">
        <v>1830</v>
      </c>
      <c r="N648" t="s">
        <v>1831</v>
      </c>
      <c r="O648" t="s">
        <v>1832</v>
      </c>
      <c r="S648">
        <v>90</v>
      </c>
      <c r="T648" t="s">
        <v>1833</v>
      </c>
      <c r="U648" s="74" t="s">
        <v>1834</v>
      </c>
      <c r="V648" t="s">
        <v>1427</v>
      </c>
      <c r="W648" t="s">
        <v>1428</v>
      </c>
      <c r="Y648">
        <v>60</v>
      </c>
      <c r="Z648">
        <v>59.986967040000003</v>
      </c>
      <c r="AA648">
        <v>59.986967040000003</v>
      </c>
    </row>
    <row r="649" spans="1:29" x14ac:dyDescent="0.25">
      <c r="A649" t="s">
        <v>1835</v>
      </c>
      <c r="B649" t="s">
        <v>715</v>
      </c>
      <c r="C649" t="s">
        <v>716</v>
      </c>
      <c r="D649" t="s">
        <v>717</v>
      </c>
      <c r="E649" t="s">
        <v>716</v>
      </c>
      <c r="F649" t="s">
        <v>718</v>
      </c>
      <c r="G649" t="s">
        <v>961</v>
      </c>
      <c r="H649" t="s">
        <v>720</v>
      </c>
      <c r="I649" t="s">
        <v>721</v>
      </c>
      <c r="J649" s="74" t="s">
        <v>1836</v>
      </c>
      <c r="K649" t="s">
        <v>1837</v>
      </c>
      <c r="L649" t="s">
        <v>1838</v>
      </c>
      <c r="M649" s="74" t="s">
        <v>817</v>
      </c>
      <c r="N649" t="s">
        <v>818</v>
      </c>
      <c r="O649" t="s">
        <v>819</v>
      </c>
      <c r="P649" s="74" t="s">
        <v>1080</v>
      </c>
      <c r="Q649" t="s">
        <v>782</v>
      </c>
      <c r="R649" t="s">
        <v>1081</v>
      </c>
      <c r="S649">
        <v>365</v>
      </c>
      <c r="T649" t="s">
        <v>1839</v>
      </c>
      <c r="U649" s="74" t="s">
        <v>1840</v>
      </c>
      <c r="V649" t="s">
        <v>741</v>
      </c>
      <c r="W649" t="s">
        <v>742</v>
      </c>
      <c r="X649">
        <v>80</v>
      </c>
      <c r="Y649">
        <v>91.1</v>
      </c>
      <c r="Z649">
        <v>91.066288993680004</v>
      </c>
      <c r="AA649">
        <v>91.066288993680004</v>
      </c>
      <c r="AB649" s="74" t="s">
        <v>1841</v>
      </c>
      <c r="AC649" s="74" t="s">
        <v>1842</v>
      </c>
    </row>
    <row r="650" spans="1:29" x14ac:dyDescent="0.25">
      <c r="A650" t="s">
        <v>1835</v>
      </c>
      <c r="B650" t="s">
        <v>715</v>
      </c>
      <c r="C650" t="s">
        <v>716</v>
      </c>
      <c r="D650" t="s">
        <v>717</v>
      </c>
      <c r="E650" t="s">
        <v>716</v>
      </c>
      <c r="F650" t="s">
        <v>718</v>
      </c>
      <c r="G650" t="s">
        <v>961</v>
      </c>
      <c r="H650" t="s">
        <v>720</v>
      </c>
      <c r="I650" t="s">
        <v>721</v>
      </c>
      <c r="J650" s="74" t="s">
        <v>1836</v>
      </c>
      <c r="K650" t="s">
        <v>1837</v>
      </c>
      <c r="L650" t="s">
        <v>1838</v>
      </c>
      <c r="M650" s="74" t="s">
        <v>817</v>
      </c>
      <c r="N650" t="s">
        <v>818</v>
      </c>
      <c r="O650" t="s">
        <v>819</v>
      </c>
      <c r="P650" s="74" t="s">
        <v>1080</v>
      </c>
      <c r="Q650" t="s">
        <v>782</v>
      </c>
      <c r="R650" t="s">
        <v>1081</v>
      </c>
      <c r="S650">
        <v>365</v>
      </c>
      <c r="T650" t="s">
        <v>1839</v>
      </c>
      <c r="U650" s="74" t="s">
        <v>1840</v>
      </c>
      <c r="V650" t="s">
        <v>1269</v>
      </c>
      <c r="W650" t="s">
        <v>1270</v>
      </c>
      <c r="X650">
        <v>80</v>
      </c>
      <c r="Y650">
        <v>710.1</v>
      </c>
      <c r="Z650">
        <v>684.66749349767997</v>
      </c>
      <c r="AA650">
        <v>684.66749349767997</v>
      </c>
      <c r="AB650" s="74" t="s">
        <v>1841</v>
      </c>
      <c r="AC650" s="74" t="s">
        <v>1842</v>
      </c>
    </row>
    <row r="651" spans="1:29" x14ac:dyDescent="0.25">
      <c r="A651" t="s">
        <v>1835</v>
      </c>
      <c r="B651" t="s">
        <v>715</v>
      </c>
      <c r="C651" t="s">
        <v>716</v>
      </c>
      <c r="D651" t="s">
        <v>717</v>
      </c>
      <c r="E651" t="s">
        <v>716</v>
      </c>
      <c r="F651" t="s">
        <v>718</v>
      </c>
      <c r="G651" t="s">
        <v>961</v>
      </c>
      <c r="H651" t="s">
        <v>720</v>
      </c>
      <c r="I651" t="s">
        <v>721</v>
      </c>
      <c r="J651" s="74" t="s">
        <v>1836</v>
      </c>
      <c r="K651" t="s">
        <v>1837</v>
      </c>
      <c r="L651" t="s">
        <v>1838</v>
      </c>
      <c r="M651" s="74" t="s">
        <v>817</v>
      </c>
      <c r="N651" t="s">
        <v>818</v>
      </c>
      <c r="O651" t="s">
        <v>819</v>
      </c>
      <c r="P651" s="74" t="s">
        <v>1080</v>
      </c>
      <c r="Q651" t="s">
        <v>782</v>
      </c>
      <c r="R651" t="s">
        <v>1081</v>
      </c>
      <c r="S651">
        <v>365</v>
      </c>
      <c r="T651" t="s">
        <v>1839</v>
      </c>
      <c r="U651" s="74" t="s">
        <v>1840</v>
      </c>
      <c r="V651" t="s">
        <v>739</v>
      </c>
      <c r="W651" t="s">
        <v>740</v>
      </c>
      <c r="X651">
        <v>80</v>
      </c>
      <c r="Y651">
        <v>183.7</v>
      </c>
      <c r="Z651">
        <v>71.078919912000003</v>
      </c>
      <c r="AA651">
        <v>71.078919912000003</v>
      </c>
      <c r="AB651" s="74" t="s">
        <v>1841</v>
      </c>
      <c r="AC651" s="74" t="s">
        <v>1842</v>
      </c>
    </row>
    <row r="652" spans="1:29" x14ac:dyDescent="0.25">
      <c r="A652" t="s">
        <v>1843</v>
      </c>
      <c r="B652" t="s">
        <v>715</v>
      </c>
      <c r="C652" t="s">
        <v>716</v>
      </c>
      <c r="D652" t="s">
        <v>717</v>
      </c>
      <c r="E652" t="s">
        <v>716</v>
      </c>
      <c r="F652" t="s">
        <v>718</v>
      </c>
      <c r="G652" t="s">
        <v>1844</v>
      </c>
      <c r="H652" t="s">
        <v>1484</v>
      </c>
      <c r="I652" t="s">
        <v>1485</v>
      </c>
      <c r="J652" s="74" t="s">
        <v>1845</v>
      </c>
      <c r="K652" t="s">
        <v>1846</v>
      </c>
      <c r="L652" t="s">
        <v>1847</v>
      </c>
      <c r="M652" s="74" t="s">
        <v>1591</v>
      </c>
      <c r="N652" t="s">
        <v>1592</v>
      </c>
      <c r="O652" t="s">
        <v>1593</v>
      </c>
      <c r="S652">
        <v>90</v>
      </c>
      <c r="T652" t="s">
        <v>1848</v>
      </c>
      <c r="U652" s="74" t="s">
        <v>1849</v>
      </c>
      <c r="V652" t="s">
        <v>1427</v>
      </c>
      <c r="W652" t="s">
        <v>1428</v>
      </c>
      <c r="Y652">
        <v>24</v>
      </c>
      <c r="Z652">
        <v>23.891867999999999</v>
      </c>
      <c r="AA652">
        <v>23.891867999999999</v>
      </c>
    </row>
    <row r="653" spans="1:29" x14ac:dyDescent="0.25">
      <c r="A653" t="s">
        <v>1850</v>
      </c>
      <c r="B653" t="s">
        <v>715</v>
      </c>
      <c r="C653" t="s">
        <v>716</v>
      </c>
      <c r="D653" t="s">
        <v>717</v>
      </c>
      <c r="E653" t="s">
        <v>716</v>
      </c>
      <c r="F653" t="s">
        <v>718</v>
      </c>
      <c r="G653" t="s">
        <v>1712</v>
      </c>
      <c r="H653" t="s">
        <v>1484</v>
      </c>
      <c r="I653" t="s">
        <v>1485</v>
      </c>
      <c r="J653" s="74" t="s">
        <v>1851</v>
      </c>
      <c r="K653" t="s">
        <v>1852</v>
      </c>
      <c r="L653" t="s">
        <v>1853</v>
      </c>
      <c r="M653" s="74" t="s">
        <v>1535</v>
      </c>
      <c r="N653" t="s">
        <v>1536</v>
      </c>
      <c r="O653" t="s">
        <v>1537</v>
      </c>
      <c r="S653">
        <v>90</v>
      </c>
      <c r="T653" t="s">
        <v>1854</v>
      </c>
      <c r="U653" s="74" t="s">
        <v>1855</v>
      </c>
      <c r="V653" t="s">
        <v>1427</v>
      </c>
      <c r="W653" t="s">
        <v>1428</v>
      </c>
      <c r="Y653">
        <v>60</v>
      </c>
      <c r="Z653">
        <v>59.984924999999997</v>
      </c>
      <c r="AA653">
        <v>59.984924999999997</v>
      </c>
    </row>
    <row r="654" spans="1:29" x14ac:dyDescent="0.25">
      <c r="A654" t="s">
        <v>1856</v>
      </c>
      <c r="B654" t="s">
        <v>715</v>
      </c>
      <c r="C654" t="s">
        <v>716</v>
      </c>
      <c r="D654" t="s">
        <v>717</v>
      </c>
      <c r="E654" t="s">
        <v>716</v>
      </c>
      <c r="F654" t="s">
        <v>718</v>
      </c>
      <c r="G654" t="s">
        <v>1857</v>
      </c>
      <c r="H654" t="s">
        <v>1484</v>
      </c>
      <c r="I654" t="s">
        <v>1485</v>
      </c>
      <c r="J654" s="74" t="s">
        <v>1858</v>
      </c>
      <c r="K654" t="s">
        <v>1859</v>
      </c>
      <c r="L654" t="s">
        <v>1860</v>
      </c>
      <c r="M654" s="74" t="s">
        <v>1861</v>
      </c>
      <c r="N654" t="s">
        <v>1862</v>
      </c>
      <c r="O654" t="s">
        <v>1642</v>
      </c>
      <c r="S654">
        <v>90</v>
      </c>
      <c r="T654" t="s">
        <v>1863</v>
      </c>
      <c r="U654" s="74" t="s">
        <v>1864</v>
      </c>
      <c r="V654" t="s">
        <v>1427</v>
      </c>
      <c r="W654" t="s">
        <v>1428</v>
      </c>
      <c r="Y654">
        <v>60</v>
      </c>
      <c r="Z654">
        <v>59.986967040000003</v>
      </c>
      <c r="AA654">
        <v>59.986967040000003</v>
      </c>
    </row>
    <row r="655" spans="1:29" x14ac:dyDescent="0.25">
      <c r="A655" t="s">
        <v>1865</v>
      </c>
      <c r="B655" t="s">
        <v>715</v>
      </c>
      <c r="C655" t="s">
        <v>716</v>
      </c>
      <c r="D655" t="s">
        <v>717</v>
      </c>
      <c r="E655" t="s">
        <v>716</v>
      </c>
      <c r="F655" t="s">
        <v>718</v>
      </c>
      <c r="G655" t="s">
        <v>1866</v>
      </c>
      <c r="H655" t="s">
        <v>1484</v>
      </c>
      <c r="I655" t="s">
        <v>1485</v>
      </c>
      <c r="J655" s="74" t="s">
        <v>1867</v>
      </c>
      <c r="K655" t="s">
        <v>1868</v>
      </c>
      <c r="L655" t="s">
        <v>1869</v>
      </c>
      <c r="M655" s="74" t="s">
        <v>1633</v>
      </c>
      <c r="N655" t="s">
        <v>1634</v>
      </c>
      <c r="O655" t="s">
        <v>1635</v>
      </c>
      <c r="S655">
        <v>90</v>
      </c>
      <c r="T655" t="s">
        <v>1870</v>
      </c>
      <c r="U655" s="74" t="s">
        <v>1871</v>
      </c>
      <c r="V655" t="s">
        <v>1427</v>
      </c>
      <c r="W655" t="s">
        <v>1428</v>
      </c>
      <c r="Y655">
        <v>60</v>
      </c>
      <c r="Z655">
        <v>59.986967040000003</v>
      </c>
      <c r="AA655">
        <v>59.986967040000003</v>
      </c>
    </row>
    <row r="656" spans="1:29" x14ac:dyDescent="0.25">
      <c r="A656" t="s">
        <v>1872</v>
      </c>
      <c r="B656" t="s">
        <v>715</v>
      </c>
      <c r="C656" t="s">
        <v>716</v>
      </c>
      <c r="D656" t="s">
        <v>717</v>
      </c>
      <c r="E656" t="s">
        <v>716</v>
      </c>
      <c r="F656" t="s">
        <v>718</v>
      </c>
      <c r="G656" t="s">
        <v>1330</v>
      </c>
      <c r="H656" t="s">
        <v>1484</v>
      </c>
      <c r="I656" t="s">
        <v>1485</v>
      </c>
      <c r="J656" s="74" t="s">
        <v>1873</v>
      </c>
      <c r="K656" t="s">
        <v>1874</v>
      </c>
      <c r="L656" t="s">
        <v>1875</v>
      </c>
      <c r="M656" s="74" t="s">
        <v>1876</v>
      </c>
      <c r="N656" t="s">
        <v>1877</v>
      </c>
      <c r="O656" t="s">
        <v>1869</v>
      </c>
      <c r="S656">
        <v>365</v>
      </c>
      <c r="T656" t="s">
        <v>1878</v>
      </c>
      <c r="U656" s="74" t="s">
        <v>1879</v>
      </c>
      <c r="V656" t="s">
        <v>1427</v>
      </c>
      <c r="W656" t="s">
        <v>1428</v>
      </c>
      <c r="Y656">
        <v>60</v>
      </c>
      <c r="Z656">
        <v>59.986967040000003</v>
      </c>
      <c r="AA656">
        <v>59.986967040000003</v>
      </c>
    </row>
    <row r="657" spans="1:29" x14ac:dyDescent="0.25">
      <c r="A657" t="s">
        <v>1880</v>
      </c>
      <c r="B657" t="s">
        <v>715</v>
      </c>
      <c r="C657" t="s">
        <v>716</v>
      </c>
      <c r="D657" t="s">
        <v>717</v>
      </c>
      <c r="E657" t="s">
        <v>716</v>
      </c>
      <c r="F657" t="s">
        <v>718</v>
      </c>
      <c r="G657" t="s">
        <v>1712</v>
      </c>
      <c r="H657" t="s">
        <v>1484</v>
      </c>
      <c r="I657" t="s">
        <v>1485</v>
      </c>
      <c r="J657" s="74" t="s">
        <v>1881</v>
      </c>
      <c r="K657" t="s">
        <v>1882</v>
      </c>
      <c r="L657" t="s">
        <v>1883</v>
      </c>
      <c r="M657" s="74" t="s">
        <v>1884</v>
      </c>
      <c r="N657" t="s">
        <v>1885</v>
      </c>
      <c r="O657" t="s">
        <v>1886</v>
      </c>
      <c r="S657">
        <v>365</v>
      </c>
      <c r="T657" t="s">
        <v>1887</v>
      </c>
      <c r="U657" s="74" t="s">
        <v>1888</v>
      </c>
      <c r="V657" t="s">
        <v>1427</v>
      </c>
      <c r="W657" t="s">
        <v>1428</v>
      </c>
      <c r="Y657">
        <v>24</v>
      </c>
      <c r="Z657">
        <v>11.945933999999999</v>
      </c>
      <c r="AA657">
        <v>11.945933999999999</v>
      </c>
    </row>
    <row r="658" spans="1:29" x14ac:dyDescent="0.25">
      <c r="A658" t="s">
        <v>1889</v>
      </c>
      <c r="B658" t="s">
        <v>715</v>
      </c>
      <c r="C658" t="s">
        <v>716</v>
      </c>
      <c r="D658" t="s">
        <v>717</v>
      </c>
      <c r="E658" t="s">
        <v>716</v>
      </c>
      <c r="F658" t="s">
        <v>718</v>
      </c>
      <c r="G658" t="s">
        <v>1890</v>
      </c>
      <c r="H658" t="s">
        <v>1484</v>
      </c>
      <c r="I658" t="s">
        <v>1485</v>
      </c>
      <c r="J658" s="74" t="s">
        <v>1891</v>
      </c>
      <c r="K658" t="s">
        <v>1892</v>
      </c>
      <c r="L658" t="s">
        <v>1893</v>
      </c>
      <c r="M658" s="74" t="s">
        <v>1535</v>
      </c>
      <c r="N658" t="s">
        <v>1536</v>
      </c>
      <c r="O658" t="s">
        <v>1537</v>
      </c>
      <c r="S658">
        <v>365</v>
      </c>
      <c r="T658" t="s">
        <v>1894</v>
      </c>
      <c r="U658" s="74" t="s">
        <v>1895</v>
      </c>
      <c r="V658" t="s">
        <v>1427</v>
      </c>
      <c r="W658" t="s">
        <v>1428</v>
      </c>
      <c r="Y658">
        <v>60</v>
      </c>
      <c r="Z658">
        <v>47.987940000000002</v>
      </c>
      <c r="AA658">
        <v>47.987940000000002</v>
      </c>
    </row>
    <row r="659" spans="1:29" x14ac:dyDescent="0.25">
      <c r="A659" t="s">
        <v>1896</v>
      </c>
      <c r="B659" t="s">
        <v>746</v>
      </c>
      <c r="C659" t="s">
        <v>716</v>
      </c>
      <c r="D659" t="s">
        <v>717</v>
      </c>
      <c r="E659" t="s">
        <v>716</v>
      </c>
      <c r="F659" t="s">
        <v>718</v>
      </c>
      <c r="G659" t="s">
        <v>1897</v>
      </c>
      <c r="H659" t="s">
        <v>720</v>
      </c>
      <c r="I659" t="s">
        <v>721</v>
      </c>
      <c r="J659" s="74" t="s">
        <v>1898</v>
      </c>
      <c r="K659" t="s">
        <v>1899</v>
      </c>
      <c r="L659" t="s">
        <v>1900</v>
      </c>
      <c r="M659" s="74" t="s">
        <v>817</v>
      </c>
      <c r="N659" t="s">
        <v>818</v>
      </c>
      <c r="O659" t="s">
        <v>819</v>
      </c>
      <c r="P659" s="74" t="s">
        <v>1080</v>
      </c>
      <c r="Q659" t="s">
        <v>782</v>
      </c>
      <c r="R659" t="s">
        <v>1081</v>
      </c>
      <c r="S659">
        <v>365</v>
      </c>
      <c r="T659" t="s">
        <v>1901</v>
      </c>
      <c r="U659" s="74" t="s">
        <v>1902</v>
      </c>
      <c r="V659" t="s">
        <v>1269</v>
      </c>
      <c r="W659" t="s">
        <v>1270</v>
      </c>
      <c r="X659">
        <v>60</v>
      </c>
      <c r="Y659">
        <v>335.6</v>
      </c>
      <c r="Z659">
        <v>335.53787315544002</v>
      </c>
      <c r="AA659">
        <v>334.97483315544002</v>
      </c>
      <c r="AB659" s="74" t="s">
        <v>1903</v>
      </c>
      <c r="AC659" s="74" t="s">
        <v>1904</v>
      </c>
    </row>
    <row r="660" spans="1:29" x14ac:dyDescent="0.25">
      <c r="A660" t="s">
        <v>1896</v>
      </c>
      <c r="B660" t="s">
        <v>746</v>
      </c>
      <c r="C660" t="s">
        <v>716</v>
      </c>
      <c r="D660" t="s">
        <v>717</v>
      </c>
      <c r="E660" t="s">
        <v>716</v>
      </c>
      <c r="F660" t="s">
        <v>718</v>
      </c>
      <c r="G660" t="s">
        <v>1897</v>
      </c>
      <c r="H660" t="s">
        <v>720</v>
      </c>
      <c r="I660" t="s">
        <v>721</v>
      </c>
      <c r="J660" s="74" t="s">
        <v>1898</v>
      </c>
      <c r="K660" t="s">
        <v>1899</v>
      </c>
      <c r="L660" t="s">
        <v>1900</v>
      </c>
      <c r="M660" s="74" t="s">
        <v>817</v>
      </c>
      <c r="N660" t="s">
        <v>818</v>
      </c>
      <c r="O660" t="s">
        <v>819</v>
      </c>
      <c r="P660" s="74" t="s">
        <v>1080</v>
      </c>
      <c r="Q660" t="s">
        <v>782</v>
      </c>
      <c r="R660" t="s">
        <v>1081</v>
      </c>
      <c r="S660">
        <v>365</v>
      </c>
      <c r="T660" t="s">
        <v>1901</v>
      </c>
      <c r="U660" s="74" t="s">
        <v>1902</v>
      </c>
      <c r="V660" t="s">
        <v>737</v>
      </c>
      <c r="W660" t="s">
        <v>1498</v>
      </c>
      <c r="X660">
        <v>60</v>
      </c>
      <c r="Y660">
        <v>158.69999999999999</v>
      </c>
      <c r="Z660">
        <v>158.65899953504001</v>
      </c>
      <c r="AA660">
        <v>146.64899953503999</v>
      </c>
      <c r="AB660" s="74" t="s">
        <v>1903</v>
      </c>
      <c r="AC660" s="74" t="s">
        <v>1904</v>
      </c>
    </row>
    <row r="661" spans="1:29" x14ac:dyDescent="0.25">
      <c r="A661" t="s">
        <v>1896</v>
      </c>
      <c r="B661" t="s">
        <v>746</v>
      </c>
      <c r="C661" t="s">
        <v>716</v>
      </c>
      <c r="D661" t="s">
        <v>717</v>
      </c>
      <c r="E661" t="s">
        <v>716</v>
      </c>
      <c r="F661" t="s">
        <v>718</v>
      </c>
      <c r="G661" t="s">
        <v>1897</v>
      </c>
      <c r="H661" t="s">
        <v>720</v>
      </c>
      <c r="I661" t="s">
        <v>721</v>
      </c>
      <c r="J661" s="74" t="s">
        <v>1898</v>
      </c>
      <c r="K661" t="s">
        <v>1899</v>
      </c>
      <c r="L661" t="s">
        <v>1900</v>
      </c>
      <c r="M661" s="74" t="s">
        <v>817</v>
      </c>
      <c r="N661" t="s">
        <v>818</v>
      </c>
      <c r="O661" t="s">
        <v>819</v>
      </c>
      <c r="P661" s="74" t="s">
        <v>1080</v>
      </c>
      <c r="Q661" t="s">
        <v>782</v>
      </c>
      <c r="R661" t="s">
        <v>1081</v>
      </c>
      <c r="S661">
        <v>365</v>
      </c>
      <c r="T661" t="s">
        <v>1901</v>
      </c>
      <c r="U661" s="74" t="s">
        <v>1902</v>
      </c>
      <c r="V661" t="s">
        <v>739</v>
      </c>
      <c r="W661" t="s">
        <v>1905</v>
      </c>
      <c r="X661">
        <v>60</v>
      </c>
      <c r="Y661">
        <v>179.7</v>
      </c>
      <c r="Z661">
        <v>179.33876346</v>
      </c>
      <c r="AA661">
        <v>114.69611346000001</v>
      </c>
      <c r="AB661" s="74" t="s">
        <v>1903</v>
      </c>
      <c r="AC661" s="74" t="s">
        <v>1904</v>
      </c>
    </row>
    <row r="662" spans="1:29" x14ac:dyDescent="0.25">
      <c r="A662" t="s">
        <v>1896</v>
      </c>
      <c r="B662" t="s">
        <v>746</v>
      </c>
      <c r="C662" t="s">
        <v>716</v>
      </c>
      <c r="D662" t="s">
        <v>717</v>
      </c>
      <c r="E662" t="s">
        <v>716</v>
      </c>
      <c r="F662" t="s">
        <v>718</v>
      </c>
      <c r="G662" t="s">
        <v>1897</v>
      </c>
      <c r="H662" t="s">
        <v>720</v>
      </c>
      <c r="I662" t="s">
        <v>721</v>
      </c>
      <c r="J662" s="74" t="s">
        <v>1898</v>
      </c>
      <c r="K662" t="s">
        <v>1899</v>
      </c>
      <c r="L662" t="s">
        <v>1900</v>
      </c>
      <c r="M662" s="74" t="s">
        <v>817</v>
      </c>
      <c r="N662" t="s">
        <v>818</v>
      </c>
      <c r="O662" t="s">
        <v>819</v>
      </c>
      <c r="P662" s="74" t="s">
        <v>1080</v>
      </c>
      <c r="Q662" t="s">
        <v>782</v>
      </c>
      <c r="R662" t="s">
        <v>1081</v>
      </c>
      <c r="S662">
        <v>365</v>
      </c>
      <c r="T662" t="s">
        <v>1901</v>
      </c>
      <c r="U662" s="74" t="s">
        <v>1902</v>
      </c>
      <c r="V662" t="s">
        <v>741</v>
      </c>
      <c r="W662" t="s">
        <v>742</v>
      </c>
      <c r="X662">
        <v>60</v>
      </c>
      <c r="Y662">
        <v>94.7</v>
      </c>
      <c r="Z662">
        <v>94.543921256000004</v>
      </c>
      <c r="AA662">
        <v>86.643921255999999</v>
      </c>
      <c r="AB662" s="74" t="s">
        <v>1903</v>
      </c>
      <c r="AC662" s="74" t="s">
        <v>1904</v>
      </c>
    </row>
    <row r="663" spans="1:29" x14ac:dyDescent="0.25">
      <c r="A663" t="s">
        <v>1906</v>
      </c>
      <c r="B663" t="s">
        <v>746</v>
      </c>
      <c r="C663" t="s">
        <v>716</v>
      </c>
      <c r="D663" t="s">
        <v>717</v>
      </c>
      <c r="E663" t="s">
        <v>716</v>
      </c>
      <c r="F663" t="s">
        <v>718</v>
      </c>
      <c r="G663" t="s">
        <v>961</v>
      </c>
      <c r="H663" t="s">
        <v>720</v>
      </c>
      <c r="I663" t="s">
        <v>721</v>
      </c>
      <c r="J663" s="74" t="s">
        <v>1907</v>
      </c>
      <c r="K663" t="s">
        <v>1908</v>
      </c>
      <c r="L663" t="s">
        <v>1909</v>
      </c>
      <c r="M663" s="74" t="s">
        <v>817</v>
      </c>
      <c r="N663" t="s">
        <v>818</v>
      </c>
      <c r="O663" t="s">
        <v>819</v>
      </c>
      <c r="P663" s="74" t="s">
        <v>1080</v>
      </c>
      <c r="Q663" t="s">
        <v>782</v>
      </c>
      <c r="R663" t="s">
        <v>1081</v>
      </c>
      <c r="S663">
        <v>365</v>
      </c>
      <c r="T663" t="s">
        <v>1910</v>
      </c>
      <c r="U663" s="74" t="s">
        <v>1911</v>
      </c>
      <c r="V663" t="s">
        <v>739</v>
      </c>
      <c r="W663" t="s">
        <v>1905</v>
      </c>
      <c r="X663">
        <v>60</v>
      </c>
      <c r="Y663">
        <v>164.4</v>
      </c>
      <c r="Z663">
        <v>164.32417286800001</v>
      </c>
      <c r="AA663">
        <v>151.88417286800001</v>
      </c>
      <c r="AB663" s="74" t="s">
        <v>1912</v>
      </c>
      <c r="AC663" s="74" t="s">
        <v>1913</v>
      </c>
    </row>
    <row r="664" spans="1:29" x14ac:dyDescent="0.25">
      <c r="A664" t="s">
        <v>1906</v>
      </c>
      <c r="B664" t="s">
        <v>746</v>
      </c>
      <c r="C664" t="s">
        <v>716</v>
      </c>
      <c r="D664" t="s">
        <v>717</v>
      </c>
      <c r="E664" t="s">
        <v>716</v>
      </c>
      <c r="F664" t="s">
        <v>718</v>
      </c>
      <c r="G664" t="s">
        <v>961</v>
      </c>
      <c r="H664" t="s">
        <v>720</v>
      </c>
      <c r="I664" t="s">
        <v>721</v>
      </c>
      <c r="J664" s="74" t="s">
        <v>1907</v>
      </c>
      <c r="K664" t="s">
        <v>1908</v>
      </c>
      <c r="L664" t="s">
        <v>1909</v>
      </c>
      <c r="M664" s="74" t="s">
        <v>817</v>
      </c>
      <c r="N664" t="s">
        <v>818</v>
      </c>
      <c r="O664" t="s">
        <v>819</v>
      </c>
      <c r="P664" s="74" t="s">
        <v>1080</v>
      </c>
      <c r="Q664" t="s">
        <v>782</v>
      </c>
      <c r="R664" t="s">
        <v>1081</v>
      </c>
      <c r="S664">
        <v>365</v>
      </c>
      <c r="T664" t="s">
        <v>1910</v>
      </c>
      <c r="U664" s="74" t="s">
        <v>1911</v>
      </c>
      <c r="V664" t="s">
        <v>1269</v>
      </c>
      <c r="W664" t="s">
        <v>1270</v>
      </c>
      <c r="X664">
        <v>60</v>
      </c>
      <c r="Y664">
        <v>222.8</v>
      </c>
      <c r="Z664">
        <v>222.77640865184</v>
      </c>
      <c r="AA664">
        <v>221.29640865184001</v>
      </c>
      <c r="AB664" s="74" t="s">
        <v>1912</v>
      </c>
      <c r="AC664" s="74" t="s">
        <v>1913</v>
      </c>
    </row>
    <row r="665" spans="1:29" x14ac:dyDescent="0.25">
      <c r="A665" t="s">
        <v>1906</v>
      </c>
      <c r="B665" t="s">
        <v>746</v>
      </c>
      <c r="C665" t="s">
        <v>716</v>
      </c>
      <c r="D665" t="s">
        <v>717</v>
      </c>
      <c r="E665" t="s">
        <v>716</v>
      </c>
      <c r="F665" t="s">
        <v>718</v>
      </c>
      <c r="G665" t="s">
        <v>961</v>
      </c>
      <c r="H665" t="s">
        <v>720</v>
      </c>
      <c r="I665" t="s">
        <v>721</v>
      </c>
      <c r="J665" s="74" t="s">
        <v>1907</v>
      </c>
      <c r="K665" t="s">
        <v>1908</v>
      </c>
      <c r="L665" t="s">
        <v>1909</v>
      </c>
      <c r="M665" s="74" t="s">
        <v>817</v>
      </c>
      <c r="N665" t="s">
        <v>818</v>
      </c>
      <c r="O665" t="s">
        <v>819</v>
      </c>
      <c r="P665" s="74" t="s">
        <v>1080</v>
      </c>
      <c r="Q665" t="s">
        <v>782</v>
      </c>
      <c r="R665" t="s">
        <v>1081</v>
      </c>
      <c r="S665">
        <v>365</v>
      </c>
      <c r="T665" t="s">
        <v>1910</v>
      </c>
      <c r="U665" s="74" t="s">
        <v>1911</v>
      </c>
      <c r="V665" t="s">
        <v>741</v>
      </c>
      <c r="W665" t="s">
        <v>742</v>
      </c>
      <c r="X665">
        <v>60</v>
      </c>
      <c r="Y665">
        <v>129.4</v>
      </c>
      <c r="Z665">
        <v>129.35836984031999</v>
      </c>
      <c r="AA665">
        <v>119.15836984032001</v>
      </c>
      <c r="AB665" s="74" t="s">
        <v>1912</v>
      </c>
      <c r="AC665" s="74" t="s">
        <v>1913</v>
      </c>
    </row>
    <row r="666" spans="1:29" x14ac:dyDescent="0.25">
      <c r="A666" t="s">
        <v>1906</v>
      </c>
      <c r="B666" t="s">
        <v>746</v>
      </c>
      <c r="C666" t="s">
        <v>716</v>
      </c>
      <c r="D666" t="s">
        <v>717</v>
      </c>
      <c r="E666" t="s">
        <v>716</v>
      </c>
      <c r="F666" t="s">
        <v>718</v>
      </c>
      <c r="G666" t="s">
        <v>961</v>
      </c>
      <c r="H666" t="s">
        <v>720</v>
      </c>
      <c r="I666" t="s">
        <v>721</v>
      </c>
      <c r="J666" s="74" t="s">
        <v>1907</v>
      </c>
      <c r="K666" t="s">
        <v>1908</v>
      </c>
      <c r="L666" t="s">
        <v>1909</v>
      </c>
      <c r="M666" s="74" t="s">
        <v>817</v>
      </c>
      <c r="N666" t="s">
        <v>818</v>
      </c>
      <c r="O666" t="s">
        <v>819</v>
      </c>
      <c r="P666" s="74" t="s">
        <v>1080</v>
      </c>
      <c r="Q666" t="s">
        <v>782</v>
      </c>
      <c r="R666" t="s">
        <v>1081</v>
      </c>
      <c r="S666">
        <v>365</v>
      </c>
      <c r="T666" t="s">
        <v>1910</v>
      </c>
      <c r="U666" s="74" t="s">
        <v>1911</v>
      </c>
      <c r="V666" t="s">
        <v>737</v>
      </c>
      <c r="W666" t="s">
        <v>1498</v>
      </c>
      <c r="X666">
        <v>60</v>
      </c>
      <c r="Y666">
        <v>59.5</v>
      </c>
      <c r="Z666">
        <v>59.468665656319999</v>
      </c>
      <c r="AA666">
        <v>59.42866565632</v>
      </c>
      <c r="AB666" s="74" t="s">
        <v>1912</v>
      </c>
      <c r="AC666" s="74" t="s">
        <v>1913</v>
      </c>
    </row>
    <row r="667" spans="1:29" x14ac:dyDescent="0.25">
      <c r="A667" t="s">
        <v>1914</v>
      </c>
      <c r="B667" t="s">
        <v>715</v>
      </c>
      <c r="C667" t="s">
        <v>1915</v>
      </c>
      <c r="D667" t="s">
        <v>717</v>
      </c>
      <c r="E667" t="s">
        <v>716</v>
      </c>
      <c r="F667" t="s">
        <v>718</v>
      </c>
      <c r="G667" t="s">
        <v>718</v>
      </c>
      <c r="H667" t="s">
        <v>1916</v>
      </c>
      <c r="I667" t="s">
        <v>1917</v>
      </c>
      <c r="J667" s="74" t="s">
        <v>1918</v>
      </c>
      <c r="K667" t="s">
        <v>1919</v>
      </c>
      <c r="L667" t="s">
        <v>1920</v>
      </c>
      <c r="M667" s="74" t="s">
        <v>1452</v>
      </c>
      <c r="N667" t="s">
        <v>1453</v>
      </c>
      <c r="O667" t="s">
        <v>1454</v>
      </c>
      <c r="S667">
        <v>360</v>
      </c>
      <c r="T667" t="s">
        <v>1921</v>
      </c>
      <c r="U667" s="74" t="s">
        <v>1922</v>
      </c>
      <c r="V667" t="s">
        <v>1923</v>
      </c>
      <c r="W667" t="s">
        <v>1924</v>
      </c>
      <c r="X667">
        <v>0.5</v>
      </c>
      <c r="Y667">
        <v>41.79</v>
      </c>
      <c r="Z667">
        <v>41.61</v>
      </c>
      <c r="AA667">
        <v>38.5</v>
      </c>
      <c r="AB667" s="74" t="s">
        <v>1925</v>
      </c>
      <c r="AC667" s="74" t="s">
        <v>1926</v>
      </c>
    </row>
    <row r="668" spans="1:29" x14ac:dyDescent="0.25">
      <c r="A668" t="s">
        <v>1914</v>
      </c>
      <c r="B668" t="s">
        <v>715</v>
      </c>
      <c r="C668" t="s">
        <v>1915</v>
      </c>
      <c r="D668" t="s">
        <v>717</v>
      </c>
      <c r="E668" t="s">
        <v>716</v>
      </c>
      <c r="F668" t="s">
        <v>718</v>
      </c>
      <c r="G668" t="s">
        <v>718</v>
      </c>
      <c r="H668" t="s">
        <v>1916</v>
      </c>
      <c r="I668" t="s">
        <v>1917</v>
      </c>
      <c r="J668" s="74" t="s">
        <v>1918</v>
      </c>
      <c r="K668" t="s">
        <v>1919</v>
      </c>
      <c r="L668" t="s">
        <v>1920</v>
      </c>
      <c r="M668" s="74" t="s">
        <v>1452</v>
      </c>
      <c r="N668" t="s">
        <v>1453</v>
      </c>
      <c r="O668" t="s">
        <v>1454</v>
      </c>
      <c r="S668">
        <v>360</v>
      </c>
      <c r="T668" t="s">
        <v>1921</v>
      </c>
      <c r="U668" s="74" t="s">
        <v>1922</v>
      </c>
      <c r="V668" t="s">
        <v>1927</v>
      </c>
      <c r="W668" t="s">
        <v>1928</v>
      </c>
      <c r="X668">
        <v>0.5</v>
      </c>
      <c r="Y668">
        <v>2.82</v>
      </c>
      <c r="AB668" s="74" t="s">
        <v>1925</v>
      </c>
      <c r="AC668" s="74" t="s">
        <v>1926</v>
      </c>
    </row>
    <row r="669" spans="1:29" x14ac:dyDescent="0.25">
      <c r="A669" t="s">
        <v>1929</v>
      </c>
      <c r="B669" t="s">
        <v>715</v>
      </c>
      <c r="C669" t="s">
        <v>1915</v>
      </c>
      <c r="D669" t="s">
        <v>717</v>
      </c>
      <c r="E669" t="s">
        <v>716</v>
      </c>
      <c r="F669" t="s">
        <v>718</v>
      </c>
      <c r="G669" t="s">
        <v>1930</v>
      </c>
      <c r="H669" t="s">
        <v>1916</v>
      </c>
      <c r="I669" t="s">
        <v>1917</v>
      </c>
      <c r="J669" s="74" t="s">
        <v>1931</v>
      </c>
      <c r="K669" t="s">
        <v>1932</v>
      </c>
      <c r="L669" t="s">
        <v>1933</v>
      </c>
      <c r="M669" s="74" t="s">
        <v>1934</v>
      </c>
      <c r="N669" t="s">
        <v>1935</v>
      </c>
      <c r="O669" t="s">
        <v>1936</v>
      </c>
      <c r="S669">
        <v>365</v>
      </c>
      <c r="T669" t="s">
        <v>1937</v>
      </c>
      <c r="U669" s="74" t="s">
        <v>1938</v>
      </c>
      <c r="V669" t="s">
        <v>1923</v>
      </c>
      <c r="W669" t="s">
        <v>1924</v>
      </c>
      <c r="X669">
        <v>4</v>
      </c>
      <c r="Y669">
        <v>376.8</v>
      </c>
      <c r="Z669">
        <v>373.58</v>
      </c>
      <c r="AA669">
        <v>366.35</v>
      </c>
      <c r="AB669" s="74" t="s">
        <v>1939</v>
      </c>
      <c r="AC669" s="74" t="s">
        <v>1940</v>
      </c>
    </row>
    <row r="670" spans="1:29" x14ac:dyDescent="0.25">
      <c r="A670" t="s">
        <v>1941</v>
      </c>
      <c r="B670" t="s">
        <v>715</v>
      </c>
      <c r="C670" t="s">
        <v>1915</v>
      </c>
      <c r="D670" t="s">
        <v>717</v>
      </c>
      <c r="E670" t="s">
        <v>716</v>
      </c>
      <c r="F670" t="s">
        <v>718</v>
      </c>
      <c r="G670" t="s">
        <v>1942</v>
      </c>
      <c r="H670" t="s">
        <v>1943</v>
      </c>
      <c r="I670" t="s">
        <v>1944</v>
      </c>
      <c r="J670" s="74" t="s">
        <v>1945</v>
      </c>
      <c r="K670" t="s">
        <v>1946</v>
      </c>
      <c r="L670" t="s">
        <v>1947</v>
      </c>
      <c r="M670" s="74" t="s">
        <v>1452</v>
      </c>
      <c r="N670" t="s">
        <v>1453</v>
      </c>
      <c r="O670" t="s">
        <v>1454</v>
      </c>
      <c r="P670" s="74" t="s">
        <v>833</v>
      </c>
      <c r="Q670" t="s">
        <v>834</v>
      </c>
      <c r="R670" t="s">
        <v>835</v>
      </c>
      <c r="S670">
        <v>180</v>
      </c>
      <c r="T670" t="s">
        <v>1948</v>
      </c>
      <c r="U670" s="74" t="s">
        <v>1949</v>
      </c>
      <c r="V670" t="s">
        <v>1950</v>
      </c>
      <c r="W670" t="s">
        <v>1951</v>
      </c>
      <c r="X670">
        <v>3</v>
      </c>
      <c r="Y670">
        <v>0.2</v>
      </c>
      <c r="Z670">
        <v>0.15</v>
      </c>
      <c r="AA670">
        <v>0.15</v>
      </c>
      <c r="AB670" s="74" t="s">
        <v>1952</v>
      </c>
      <c r="AC670" s="74" t="s">
        <v>1953</v>
      </c>
    </row>
    <row r="671" spans="1:29" x14ac:dyDescent="0.25">
      <c r="A671" t="s">
        <v>1941</v>
      </c>
      <c r="B671" t="s">
        <v>715</v>
      </c>
      <c r="C671" t="s">
        <v>1915</v>
      </c>
      <c r="D671" t="s">
        <v>717</v>
      </c>
      <c r="E671" t="s">
        <v>716</v>
      </c>
      <c r="F671" t="s">
        <v>718</v>
      </c>
      <c r="G671" t="s">
        <v>1942</v>
      </c>
      <c r="H671" t="s">
        <v>1943</v>
      </c>
      <c r="I671" t="s">
        <v>1944</v>
      </c>
      <c r="J671" s="74" t="s">
        <v>1945</v>
      </c>
      <c r="K671" t="s">
        <v>1946</v>
      </c>
      <c r="L671" t="s">
        <v>1947</v>
      </c>
      <c r="M671" s="74" t="s">
        <v>1452</v>
      </c>
      <c r="N671" t="s">
        <v>1453</v>
      </c>
      <c r="O671" t="s">
        <v>1454</v>
      </c>
      <c r="P671" s="74" t="s">
        <v>833</v>
      </c>
      <c r="Q671" t="s">
        <v>834</v>
      </c>
      <c r="R671" t="s">
        <v>835</v>
      </c>
      <c r="S671">
        <v>180</v>
      </c>
      <c r="T671" t="s">
        <v>1948</v>
      </c>
      <c r="U671" s="74" t="s">
        <v>1949</v>
      </c>
      <c r="V671" t="s">
        <v>1927</v>
      </c>
      <c r="W671" t="s">
        <v>1928</v>
      </c>
      <c r="X671">
        <v>3</v>
      </c>
      <c r="Y671">
        <v>8.1300000000000008</v>
      </c>
      <c r="Z671">
        <v>8.1300000000000008</v>
      </c>
      <c r="AA671">
        <v>8.1300000000000008</v>
      </c>
      <c r="AB671" s="74" t="s">
        <v>1952</v>
      </c>
      <c r="AC671" s="74" t="s">
        <v>1953</v>
      </c>
    </row>
    <row r="672" spans="1:29" x14ac:dyDescent="0.25">
      <c r="A672" t="s">
        <v>1941</v>
      </c>
      <c r="B672" t="s">
        <v>715</v>
      </c>
      <c r="C672" t="s">
        <v>1915</v>
      </c>
      <c r="D672" t="s">
        <v>717</v>
      </c>
      <c r="E672" t="s">
        <v>716</v>
      </c>
      <c r="F672" t="s">
        <v>718</v>
      </c>
      <c r="G672" t="s">
        <v>1942</v>
      </c>
      <c r="H672" t="s">
        <v>1943</v>
      </c>
      <c r="I672" t="s">
        <v>1944</v>
      </c>
      <c r="J672" s="74" t="s">
        <v>1945</v>
      </c>
      <c r="K672" t="s">
        <v>1946</v>
      </c>
      <c r="L672" t="s">
        <v>1947</v>
      </c>
      <c r="M672" s="74" t="s">
        <v>1452</v>
      </c>
      <c r="N672" t="s">
        <v>1453</v>
      </c>
      <c r="O672" t="s">
        <v>1454</v>
      </c>
      <c r="P672" s="74" t="s">
        <v>833</v>
      </c>
      <c r="Q672" t="s">
        <v>834</v>
      </c>
      <c r="R672" t="s">
        <v>835</v>
      </c>
      <c r="S672">
        <v>180</v>
      </c>
      <c r="T672" t="s">
        <v>1948</v>
      </c>
      <c r="U672" s="74" t="s">
        <v>1949</v>
      </c>
      <c r="V672" t="s">
        <v>1954</v>
      </c>
      <c r="W672" t="s">
        <v>1955</v>
      </c>
      <c r="X672">
        <v>3</v>
      </c>
      <c r="Y672">
        <v>9.1530000000000005</v>
      </c>
      <c r="Z672">
        <v>9.14</v>
      </c>
      <c r="AA672">
        <v>9.14</v>
      </c>
      <c r="AB672" s="74" t="s">
        <v>1952</v>
      </c>
      <c r="AC672" s="74" t="s">
        <v>1953</v>
      </c>
    </row>
    <row r="673" spans="1:29" x14ac:dyDescent="0.25">
      <c r="A673" t="s">
        <v>1941</v>
      </c>
      <c r="B673" t="s">
        <v>715</v>
      </c>
      <c r="C673" t="s">
        <v>1915</v>
      </c>
      <c r="D673" t="s">
        <v>717</v>
      </c>
      <c r="E673" t="s">
        <v>716</v>
      </c>
      <c r="F673" t="s">
        <v>718</v>
      </c>
      <c r="G673" t="s">
        <v>1942</v>
      </c>
      <c r="H673" t="s">
        <v>1943</v>
      </c>
      <c r="I673" t="s">
        <v>1944</v>
      </c>
      <c r="J673" s="74" t="s">
        <v>1945</v>
      </c>
      <c r="K673" t="s">
        <v>1946</v>
      </c>
      <c r="L673" t="s">
        <v>1947</v>
      </c>
      <c r="M673" s="74" t="s">
        <v>1452</v>
      </c>
      <c r="N673" t="s">
        <v>1453</v>
      </c>
      <c r="O673" t="s">
        <v>1454</v>
      </c>
      <c r="P673" s="74" t="s">
        <v>833</v>
      </c>
      <c r="Q673" t="s">
        <v>834</v>
      </c>
      <c r="R673" t="s">
        <v>835</v>
      </c>
      <c r="S673">
        <v>180</v>
      </c>
      <c r="T673" t="s">
        <v>1948</v>
      </c>
      <c r="U673" s="74" t="s">
        <v>1949</v>
      </c>
      <c r="V673" t="s">
        <v>1956</v>
      </c>
      <c r="W673" t="s">
        <v>1957</v>
      </c>
      <c r="X673">
        <v>3</v>
      </c>
      <c r="Y673">
        <v>13.17</v>
      </c>
      <c r="Z673">
        <v>13.07</v>
      </c>
      <c r="AA673">
        <v>13.07</v>
      </c>
      <c r="AB673" s="74" t="s">
        <v>1952</v>
      </c>
      <c r="AC673" s="74" t="s">
        <v>1953</v>
      </c>
    </row>
    <row r="674" spans="1:29" x14ac:dyDescent="0.25">
      <c r="A674" t="s">
        <v>1958</v>
      </c>
      <c r="B674" t="s">
        <v>715</v>
      </c>
      <c r="C674" t="s">
        <v>1915</v>
      </c>
      <c r="D674" t="s">
        <v>717</v>
      </c>
      <c r="E674" t="s">
        <v>716</v>
      </c>
      <c r="F674" t="s">
        <v>718</v>
      </c>
      <c r="G674" t="s">
        <v>1959</v>
      </c>
      <c r="H674" t="s">
        <v>1960</v>
      </c>
      <c r="I674" t="s">
        <v>1961</v>
      </c>
      <c r="J674" s="74" t="s">
        <v>1962</v>
      </c>
      <c r="K674" t="s">
        <v>1963</v>
      </c>
      <c r="L674" t="s">
        <v>1964</v>
      </c>
      <c r="M674" s="74" t="s">
        <v>1452</v>
      </c>
      <c r="N674" t="s">
        <v>1453</v>
      </c>
      <c r="O674" t="s">
        <v>1454</v>
      </c>
      <c r="P674" s="74" t="s">
        <v>833</v>
      </c>
      <c r="Q674" t="s">
        <v>834</v>
      </c>
      <c r="R674" t="s">
        <v>835</v>
      </c>
      <c r="S674">
        <v>365</v>
      </c>
      <c r="T674" t="s">
        <v>1965</v>
      </c>
      <c r="U674" s="74" t="s">
        <v>1966</v>
      </c>
      <c r="V674" t="s">
        <v>1967</v>
      </c>
      <c r="W674" t="s">
        <v>1968</v>
      </c>
      <c r="X674">
        <v>35</v>
      </c>
      <c r="Y674">
        <v>4.62</v>
      </c>
      <c r="Z674">
        <v>4.6100000000000003</v>
      </c>
      <c r="AA674">
        <v>4.6100000000000003</v>
      </c>
      <c r="AB674" s="74" t="s">
        <v>1969</v>
      </c>
      <c r="AC674" s="74" t="s">
        <v>1970</v>
      </c>
    </row>
    <row r="675" spans="1:29" x14ac:dyDescent="0.25">
      <c r="A675" t="s">
        <v>1958</v>
      </c>
      <c r="B675" t="s">
        <v>715</v>
      </c>
      <c r="C675" t="s">
        <v>1915</v>
      </c>
      <c r="D675" t="s">
        <v>717</v>
      </c>
      <c r="E675" t="s">
        <v>716</v>
      </c>
      <c r="F675" t="s">
        <v>718</v>
      </c>
      <c r="G675" t="s">
        <v>1959</v>
      </c>
      <c r="H675" t="s">
        <v>1960</v>
      </c>
      <c r="I675" t="s">
        <v>1961</v>
      </c>
      <c r="J675" s="74" t="s">
        <v>1962</v>
      </c>
      <c r="K675" t="s">
        <v>1963</v>
      </c>
      <c r="L675" t="s">
        <v>1964</v>
      </c>
      <c r="M675" s="74" t="s">
        <v>1452</v>
      </c>
      <c r="N675" t="s">
        <v>1453</v>
      </c>
      <c r="O675" t="s">
        <v>1454</v>
      </c>
      <c r="P675" s="74" t="s">
        <v>833</v>
      </c>
      <c r="Q675" t="s">
        <v>834</v>
      </c>
      <c r="R675" t="s">
        <v>835</v>
      </c>
      <c r="S675">
        <v>365</v>
      </c>
      <c r="T675" t="s">
        <v>1965</v>
      </c>
      <c r="U675" s="74" t="s">
        <v>1966</v>
      </c>
      <c r="V675" t="s">
        <v>1927</v>
      </c>
      <c r="W675" t="s">
        <v>1928</v>
      </c>
      <c r="X675">
        <v>35</v>
      </c>
      <c r="Y675">
        <v>297.83999999999997</v>
      </c>
      <c r="Z675">
        <v>297.79000000000002</v>
      </c>
      <c r="AA675">
        <v>288.86</v>
      </c>
      <c r="AB675" s="74" t="s">
        <v>1969</v>
      </c>
      <c r="AC675" s="74" t="s">
        <v>1970</v>
      </c>
    </row>
    <row r="676" spans="1:29" x14ac:dyDescent="0.25">
      <c r="A676" t="s">
        <v>1958</v>
      </c>
      <c r="B676" t="s">
        <v>715</v>
      </c>
      <c r="C676" t="s">
        <v>1915</v>
      </c>
      <c r="D676" t="s">
        <v>717</v>
      </c>
      <c r="E676" t="s">
        <v>716</v>
      </c>
      <c r="F676" t="s">
        <v>718</v>
      </c>
      <c r="G676" t="s">
        <v>1959</v>
      </c>
      <c r="H676" t="s">
        <v>1960</v>
      </c>
      <c r="I676" t="s">
        <v>1961</v>
      </c>
      <c r="J676" s="74" t="s">
        <v>1962</v>
      </c>
      <c r="K676" t="s">
        <v>1963</v>
      </c>
      <c r="L676" t="s">
        <v>1964</v>
      </c>
      <c r="M676" s="74" t="s">
        <v>1452</v>
      </c>
      <c r="N676" t="s">
        <v>1453</v>
      </c>
      <c r="O676" t="s">
        <v>1454</v>
      </c>
      <c r="P676" s="74" t="s">
        <v>833</v>
      </c>
      <c r="Q676" t="s">
        <v>834</v>
      </c>
      <c r="R676" t="s">
        <v>835</v>
      </c>
      <c r="S676">
        <v>365</v>
      </c>
      <c r="T676" t="s">
        <v>1965</v>
      </c>
      <c r="U676" s="74" t="s">
        <v>1966</v>
      </c>
      <c r="V676" t="s">
        <v>1950</v>
      </c>
      <c r="W676" t="s">
        <v>1951</v>
      </c>
      <c r="X676">
        <v>35</v>
      </c>
      <c r="Y676">
        <v>1.07</v>
      </c>
      <c r="Z676">
        <v>1.06</v>
      </c>
      <c r="AA676">
        <v>1.06</v>
      </c>
      <c r="AB676" s="74" t="s">
        <v>1969</v>
      </c>
      <c r="AC676" s="74" t="s">
        <v>1970</v>
      </c>
    </row>
    <row r="677" spans="1:29" x14ac:dyDescent="0.25">
      <c r="A677" t="s">
        <v>1958</v>
      </c>
      <c r="B677" t="s">
        <v>715</v>
      </c>
      <c r="C677" t="s">
        <v>1915</v>
      </c>
      <c r="D677" t="s">
        <v>717</v>
      </c>
      <c r="E677" t="s">
        <v>716</v>
      </c>
      <c r="F677" t="s">
        <v>718</v>
      </c>
      <c r="G677" t="s">
        <v>1959</v>
      </c>
      <c r="H677" t="s">
        <v>1960</v>
      </c>
      <c r="I677" t="s">
        <v>1961</v>
      </c>
      <c r="J677" s="74" t="s">
        <v>1962</v>
      </c>
      <c r="K677" t="s">
        <v>1963</v>
      </c>
      <c r="L677" t="s">
        <v>1964</v>
      </c>
      <c r="M677" s="74" t="s">
        <v>1452</v>
      </c>
      <c r="N677" t="s">
        <v>1453</v>
      </c>
      <c r="O677" t="s">
        <v>1454</v>
      </c>
      <c r="P677" s="74" t="s">
        <v>833</v>
      </c>
      <c r="Q677" t="s">
        <v>834</v>
      </c>
      <c r="R677" t="s">
        <v>835</v>
      </c>
      <c r="S677">
        <v>365</v>
      </c>
      <c r="T677" t="s">
        <v>1965</v>
      </c>
      <c r="U677" s="74" t="s">
        <v>1966</v>
      </c>
      <c r="V677" t="s">
        <v>1954</v>
      </c>
      <c r="W677" t="s">
        <v>1955</v>
      </c>
      <c r="X677">
        <v>35</v>
      </c>
      <c r="Y677">
        <v>17.37</v>
      </c>
      <c r="Z677">
        <v>17.309999999999999</v>
      </c>
      <c r="AA677">
        <v>14.71</v>
      </c>
      <c r="AB677" s="74" t="s">
        <v>1969</v>
      </c>
      <c r="AC677" s="74" t="s">
        <v>1970</v>
      </c>
    </row>
    <row r="678" spans="1:29" x14ac:dyDescent="0.25">
      <c r="A678" t="s">
        <v>1958</v>
      </c>
      <c r="B678" t="s">
        <v>715</v>
      </c>
      <c r="C678" t="s">
        <v>1915</v>
      </c>
      <c r="D678" t="s">
        <v>717</v>
      </c>
      <c r="E678" t="s">
        <v>716</v>
      </c>
      <c r="F678" t="s">
        <v>718</v>
      </c>
      <c r="G678" t="s">
        <v>1959</v>
      </c>
      <c r="H678" t="s">
        <v>1960</v>
      </c>
      <c r="I678" t="s">
        <v>1961</v>
      </c>
      <c r="J678" s="74" t="s">
        <v>1962</v>
      </c>
      <c r="K678" t="s">
        <v>1963</v>
      </c>
      <c r="L678" t="s">
        <v>1964</v>
      </c>
      <c r="M678" s="74" t="s">
        <v>1452</v>
      </c>
      <c r="N678" t="s">
        <v>1453</v>
      </c>
      <c r="O678" t="s">
        <v>1454</v>
      </c>
      <c r="P678" s="74" t="s">
        <v>833</v>
      </c>
      <c r="Q678" t="s">
        <v>834</v>
      </c>
      <c r="R678" t="s">
        <v>835</v>
      </c>
      <c r="S678">
        <v>365</v>
      </c>
      <c r="T678" t="s">
        <v>1965</v>
      </c>
      <c r="U678" s="74" t="s">
        <v>1966</v>
      </c>
      <c r="V678" t="s">
        <v>1956</v>
      </c>
      <c r="W678" t="s">
        <v>1957</v>
      </c>
      <c r="X678">
        <v>35</v>
      </c>
      <c r="Y678">
        <v>59.13</v>
      </c>
      <c r="Z678">
        <v>59.08</v>
      </c>
      <c r="AA678">
        <v>53.72</v>
      </c>
      <c r="AB678" s="74" t="s">
        <v>1969</v>
      </c>
      <c r="AC678" s="74" t="s">
        <v>1970</v>
      </c>
    </row>
    <row r="679" spans="1:29" x14ac:dyDescent="0.25">
      <c r="A679" t="s">
        <v>1971</v>
      </c>
      <c r="B679" t="s">
        <v>715</v>
      </c>
      <c r="C679" t="s">
        <v>1915</v>
      </c>
      <c r="D679" t="s">
        <v>717</v>
      </c>
      <c r="E679" t="s">
        <v>716</v>
      </c>
      <c r="F679" t="s">
        <v>718</v>
      </c>
      <c r="G679" t="s">
        <v>1639</v>
      </c>
      <c r="H679" t="s">
        <v>1916</v>
      </c>
      <c r="I679" t="s">
        <v>1917</v>
      </c>
      <c r="J679" s="74" t="s">
        <v>1918</v>
      </c>
      <c r="K679" t="s">
        <v>1919</v>
      </c>
      <c r="L679" t="s">
        <v>1920</v>
      </c>
      <c r="M679" s="74" t="s">
        <v>1972</v>
      </c>
      <c r="N679" t="s">
        <v>1973</v>
      </c>
      <c r="O679" t="s">
        <v>1974</v>
      </c>
      <c r="S679">
        <v>365</v>
      </c>
      <c r="T679" t="s">
        <v>1975</v>
      </c>
      <c r="U679" s="74" t="s">
        <v>1976</v>
      </c>
      <c r="V679" t="s">
        <v>1923</v>
      </c>
      <c r="W679" t="s">
        <v>1924</v>
      </c>
      <c r="X679">
        <v>3</v>
      </c>
      <c r="Y679">
        <v>126</v>
      </c>
      <c r="Z679">
        <v>46.44</v>
      </c>
      <c r="AA679">
        <v>46.44</v>
      </c>
      <c r="AB679" s="74" t="s">
        <v>1977</v>
      </c>
      <c r="AC679" s="74" t="s">
        <v>1978</v>
      </c>
    </row>
    <row r="680" spans="1:29" x14ac:dyDescent="0.25">
      <c r="A680" t="s">
        <v>1979</v>
      </c>
      <c r="B680" t="s">
        <v>715</v>
      </c>
      <c r="C680" t="s">
        <v>1915</v>
      </c>
      <c r="D680" t="s">
        <v>717</v>
      </c>
      <c r="E680" t="s">
        <v>716</v>
      </c>
      <c r="F680" t="s">
        <v>718</v>
      </c>
      <c r="G680" t="s">
        <v>1980</v>
      </c>
      <c r="H680" t="s">
        <v>1916</v>
      </c>
      <c r="I680" t="s">
        <v>1917</v>
      </c>
      <c r="J680" s="74" t="s">
        <v>1981</v>
      </c>
      <c r="K680" t="s">
        <v>1982</v>
      </c>
      <c r="L680" t="s">
        <v>1983</v>
      </c>
      <c r="M680" s="74" t="s">
        <v>1984</v>
      </c>
      <c r="N680" t="s">
        <v>1332</v>
      </c>
      <c r="O680" t="s">
        <v>1333</v>
      </c>
      <c r="S680">
        <v>365</v>
      </c>
      <c r="T680" t="s">
        <v>1985</v>
      </c>
      <c r="U680" s="74" t="s">
        <v>1986</v>
      </c>
      <c r="V680" t="s">
        <v>1987</v>
      </c>
      <c r="W680" t="s">
        <v>1988</v>
      </c>
      <c r="X680">
        <v>14</v>
      </c>
      <c r="Y680">
        <v>240.87</v>
      </c>
      <c r="Z680">
        <v>240.62</v>
      </c>
      <c r="AA680">
        <v>120.33</v>
      </c>
      <c r="AB680" s="74" t="s">
        <v>1989</v>
      </c>
      <c r="AC680" s="74" t="s">
        <v>1990</v>
      </c>
    </row>
    <row r="681" spans="1:29" x14ac:dyDescent="0.25">
      <c r="A681" t="s">
        <v>1991</v>
      </c>
      <c r="B681" t="s">
        <v>746</v>
      </c>
      <c r="C681" t="s">
        <v>716</v>
      </c>
      <c r="D681" t="s">
        <v>717</v>
      </c>
      <c r="E681" t="s">
        <v>716</v>
      </c>
      <c r="F681" t="s">
        <v>718</v>
      </c>
      <c r="G681" t="s">
        <v>1897</v>
      </c>
      <c r="H681" t="s">
        <v>720</v>
      </c>
      <c r="I681" t="s">
        <v>721</v>
      </c>
      <c r="J681" s="74" t="s">
        <v>1992</v>
      </c>
      <c r="K681" t="s">
        <v>1993</v>
      </c>
      <c r="L681" t="s">
        <v>1994</v>
      </c>
      <c r="M681" s="74" t="s">
        <v>817</v>
      </c>
      <c r="N681" t="s">
        <v>818</v>
      </c>
      <c r="O681" t="s">
        <v>819</v>
      </c>
      <c r="P681" s="74" t="s">
        <v>1080</v>
      </c>
      <c r="Q681" t="s">
        <v>782</v>
      </c>
      <c r="R681" t="s">
        <v>1081</v>
      </c>
      <c r="S681">
        <v>365</v>
      </c>
      <c r="T681" t="s">
        <v>1995</v>
      </c>
      <c r="U681" s="74" t="s">
        <v>1996</v>
      </c>
      <c r="V681" t="s">
        <v>1269</v>
      </c>
      <c r="W681" t="s">
        <v>1270</v>
      </c>
      <c r="X681">
        <v>48</v>
      </c>
      <c r="Y681">
        <v>1087.6099999999999</v>
      </c>
      <c r="AB681" s="74" t="s">
        <v>1997</v>
      </c>
      <c r="AC681" s="74" t="s">
        <v>1998</v>
      </c>
    </row>
    <row r="682" spans="1:29" x14ac:dyDescent="0.25">
      <c r="A682" t="s">
        <v>1991</v>
      </c>
      <c r="B682" t="s">
        <v>746</v>
      </c>
      <c r="C682" t="s">
        <v>716</v>
      </c>
      <c r="D682" t="s">
        <v>717</v>
      </c>
      <c r="E682" t="s">
        <v>716</v>
      </c>
      <c r="F682" t="s">
        <v>718</v>
      </c>
      <c r="G682" t="s">
        <v>1897</v>
      </c>
      <c r="H682" t="s">
        <v>720</v>
      </c>
      <c r="I682" t="s">
        <v>721</v>
      </c>
      <c r="J682" s="74" t="s">
        <v>1992</v>
      </c>
      <c r="K682" t="s">
        <v>1993</v>
      </c>
      <c r="L682" t="s">
        <v>1994</v>
      </c>
      <c r="M682" s="74" t="s">
        <v>817</v>
      </c>
      <c r="N682" t="s">
        <v>818</v>
      </c>
      <c r="O682" t="s">
        <v>819</v>
      </c>
      <c r="P682" s="74" t="s">
        <v>1080</v>
      </c>
      <c r="Q682" t="s">
        <v>782</v>
      </c>
      <c r="R682" t="s">
        <v>1081</v>
      </c>
      <c r="S682">
        <v>365</v>
      </c>
      <c r="T682" t="s">
        <v>1995</v>
      </c>
      <c r="U682" s="74" t="s">
        <v>1996</v>
      </c>
      <c r="V682" t="s">
        <v>1262</v>
      </c>
      <c r="W682" t="s">
        <v>1263</v>
      </c>
      <c r="X682">
        <v>48</v>
      </c>
      <c r="Y682">
        <v>174.108</v>
      </c>
      <c r="AB682" s="74" t="s">
        <v>1997</v>
      </c>
      <c r="AC682" s="74" t="s">
        <v>1998</v>
      </c>
    </row>
    <row r="683" spans="1:29" x14ac:dyDescent="0.25">
      <c r="A683" t="s">
        <v>1991</v>
      </c>
      <c r="B683" t="s">
        <v>746</v>
      </c>
      <c r="C683" t="s">
        <v>716</v>
      </c>
      <c r="D683" t="s">
        <v>717</v>
      </c>
      <c r="E683" t="s">
        <v>716</v>
      </c>
      <c r="F683" t="s">
        <v>718</v>
      </c>
      <c r="G683" t="s">
        <v>1897</v>
      </c>
      <c r="H683" t="s">
        <v>720</v>
      </c>
      <c r="I683" t="s">
        <v>721</v>
      </c>
      <c r="J683" s="74" t="s">
        <v>1992</v>
      </c>
      <c r="K683" t="s">
        <v>1993</v>
      </c>
      <c r="L683" t="s">
        <v>1994</v>
      </c>
      <c r="M683" s="74" t="s">
        <v>817</v>
      </c>
      <c r="N683" t="s">
        <v>818</v>
      </c>
      <c r="O683" t="s">
        <v>819</v>
      </c>
      <c r="P683" s="74" t="s">
        <v>1080</v>
      </c>
      <c r="Q683" t="s">
        <v>782</v>
      </c>
      <c r="R683" t="s">
        <v>1081</v>
      </c>
      <c r="S683">
        <v>365</v>
      </c>
      <c r="T683" t="s">
        <v>1995</v>
      </c>
      <c r="U683" s="74" t="s">
        <v>1996</v>
      </c>
      <c r="V683" t="s">
        <v>893</v>
      </c>
      <c r="W683" t="s">
        <v>894</v>
      </c>
      <c r="X683">
        <v>48</v>
      </c>
      <c r="Y683">
        <v>327.8</v>
      </c>
      <c r="AB683" s="74" t="s">
        <v>1997</v>
      </c>
      <c r="AC683" s="74" t="s">
        <v>1998</v>
      </c>
    </row>
    <row r="684" spans="1:29" x14ac:dyDescent="0.25">
      <c r="A684" t="s">
        <v>1991</v>
      </c>
      <c r="B684" t="s">
        <v>746</v>
      </c>
      <c r="C684" t="s">
        <v>716</v>
      </c>
      <c r="D684" t="s">
        <v>717</v>
      </c>
      <c r="E684" t="s">
        <v>716</v>
      </c>
      <c r="F684" t="s">
        <v>718</v>
      </c>
      <c r="G684" t="s">
        <v>1897</v>
      </c>
      <c r="H684" t="s">
        <v>720</v>
      </c>
      <c r="I684" t="s">
        <v>721</v>
      </c>
      <c r="J684" s="74" t="s">
        <v>1992</v>
      </c>
      <c r="K684" t="s">
        <v>1993</v>
      </c>
      <c r="L684" t="s">
        <v>1994</v>
      </c>
      <c r="M684" s="74" t="s">
        <v>817</v>
      </c>
      <c r="N684" t="s">
        <v>818</v>
      </c>
      <c r="O684" t="s">
        <v>819</v>
      </c>
      <c r="P684" s="74" t="s">
        <v>1080</v>
      </c>
      <c r="Q684" t="s">
        <v>782</v>
      </c>
      <c r="R684" t="s">
        <v>1081</v>
      </c>
      <c r="S684">
        <v>365</v>
      </c>
      <c r="T684" t="s">
        <v>1995</v>
      </c>
      <c r="U684" s="74" t="s">
        <v>1996</v>
      </c>
      <c r="V684" t="s">
        <v>756</v>
      </c>
      <c r="W684" t="s">
        <v>757</v>
      </c>
      <c r="X684">
        <v>48</v>
      </c>
      <c r="Y684">
        <v>308.7</v>
      </c>
      <c r="AB684" s="74" t="s">
        <v>1997</v>
      </c>
      <c r="AC684" s="74" t="s">
        <v>1998</v>
      </c>
    </row>
    <row r="685" spans="1:29" x14ac:dyDescent="0.25">
      <c r="A685" t="s">
        <v>1991</v>
      </c>
      <c r="B685" t="s">
        <v>746</v>
      </c>
      <c r="C685" t="s">
        <v>716</v>
      </c>
      <c r="D685" t="s">
        <v>717</v>
      </c>
      <c r="E685" t="s">
        <v>716</v>
      </c>
      <c r="F685" t="s">
        <v>718</v>
      </c>
      <c r="G685" t="s">
        <v>1897</v>
      </c>
      <c r="H685" t="s">
        <v>720</v>
      </c>
      <c r="I685" t="s">
        <v>721</v>
      </c>
      <c r="J685" s="74" t="s">
        <v>1992</v>
      </c>
      <c r="K685" t="s">
        <v>1993</v>
      </c>
      <c r="L685" t="s">
        <v>1994</v>
      </c>
      <c r="M685" s="74" t="s">
        <v>817</v>
      </c>
      <c r="N685" t="s">
        <v>818</v>
      </c>
      <c r="O685" t="s">
        <v>819</v>
      </c>
      <c r="P685" s="74" t="s">
        <v>1080</v>
      </c>
      <c r="Q685" t="s">
        <v>782</v>
      </c>
      <c r="R685" t="s">
        <v>1081</v>
      </c>
      <c r="S685">
        <v>365</v>
      </c>
      <c r="T685" t="s">
        <v>1995</v>
      </c>
      <c r="U685" s="74" t="s">
        <v>1996</v>
      </c>
      <c r="V685" t="s">
        <v>741</v>
      </c>
      <c r="W685" t="s">
        <v>742</v>
      </c>
      <c r="X685">
        <v>48</v>
      </c>
      <c r="Y685">
        <v>116.2</v>
      </c>
      <c r="AB685" s="74" t="s">
        <v>1997</v>
      </c>
      <c r="AC685" s="74" t="s">
        <v>1998</v>
      </c>
    </row>
    <row r="686" spans="1:29" x14ac:dyDescent="0.25">
      <c r="A686" t="s">
        <v>1991</v>
      </c>
      <c r="B686" t="s">
        <v>746</v>
      </c>
      <c r="C686" t="s">
        <v>716</v>
      </c>
      <c r="D686" t="s">
        <v>717</v>
      </c>
      <c r="E686" t="s">
        <v>716</v>
      </c>
      <c r="F686" t="s">
        <v>718</v>
      </c>
      <c r="G686" t="s">
        <v>1897</v>
      </c>
      <c r="H686" t="s">
        <v>720</v>
      </c>
      <c r="I686" t="s">
        <v>721</v>
      </c>
      <c r="J686" s="74" t="s">
        <v>1992</v>
      </c>
      <c r="K686" t="s">
        <v>1993</v>
      </c>
      <c r="L686" t="s">
        <v>1994</v>
      </c>
      <c r="M686" s="74" t="s">
        <v>817</v>
      </c>
      <c r="N686" t="s">
        <v>818</v>
      </c>
      <c r="O686" t="s">
        <v>819</v>
      </c>
      <c r="P686" s="74" t="s">
        <v>1080</v>
      </c>
      <c r="Q686" t="s">
        <v>782</v>
      </c>
      <c r="R686" t="s">
        <v>1081</v>
      </c>
      <c r="S686">
        <v>365</v>
      </c>
      <c r="T686" t="s">
        <v>1995</v>
      </c>
      <c r="U686" s="74" t="s">
        <v>1996</v>
      </c>
      <c r="V686" t="s">
        <v>737</v>
      </c>
      <c r="W686" t="s">
        <v>1498</v>
      </c>
      <c r="X686">
        <v>48</v>
      </c>
      <c r="Y686">
        <v>90</v>
      </c>
      <c r="AB686" s="74" t="s">
        <v>1997</v>
      </c>
      <c r="AC686" s="74" t="s">
        <v>1998</v>
      </c>
    </row>
    <row r="687" spans="1:29" x14ac:dyDescent="0.25">
      <c r="A687" t="s">
        <v>1999</v>
      </c>
      <c r="B687" t="s">
        <v>746</v>
      </c>
      <c r="C687" t="s">
        <v>716</v>
      </c>
      <c r="D687" t="s">
        <v>717</v>
      </c>
      <c r="E687" t="s">
        <v>716</v>
      </c>
      <c r="F687" t="s">
        <v>718</v>
      </c>
      <c r="G687" t="s">
        <v>1897</v>
      </c>
      <c r="H687" t="s">
        <v>720</v>
      </c>
      <c r="I687" t="s">
        <v>721</v>
      </c>
      <c r="J687" s="74" t="s">
        <v>1992</v>
      </c>
      <c r="K687" t="s">
        <v>1993</v>
      </c>
      <c r="L687" t="s">
        <v>1994</v>
      </c>
      <c r="M687" s="74" t="s">
        <v>817</v>
      </c>
      <c r="N687" t="s">
        <v>818</v>
      </c>
      <c r="O687" t="s">
        <v>819</v>
      </c>
      <c r="P687" s="74" t="s">
        <v>1080</v>
      </c>
      <c r="Q687" t="s">
        <v>782</v>
      </c>
      <c r="R687" t="s">
        <v>1081</v>
      </c>
      <c r="S687">
        <v>365</v>
      </c>
      <c r="T687" t="s">
        <v>2000</v>
      </c>
      <c r="U687" s="74" t="s">
        <v>2001</v>
      </c>
      <c r="V687" t="s">
        <v>790</v>
      </c>
      <c r="W687" t="s">
        <v>791</v>
      </c>
      <c r="X687">
        <v>48</v>
      </c>
      <c r="Y687">
        <v>90</v>
      </c>
      <c r="Z687">
        <v>89.986529343360004</v>
      </c>
      <c r="AA687">
        <v>89.972729343360001</v>
      </c>
      <c r="AB687" s="74" t="s">
        <v>1997</v>
      </c>
      <c r="AC687" s="74" t="s">
        <v>1998</v>
      </c>
    </row>
    <row r="688" spans="1:29" x14ac:dyDescent="0.25">
      <c r="A688" t="s">
        <v>1999</v>
      </c>
      <c r="B688" t="s">
        <v>746</v>
      </c>
      <c r="C688" t="s">
        <v>716</v>
      </c>
      <c r="D688" t="s">
        <v>717</v>
      </c>
      <c r="E688" t="s">
        <v>716</v>
      </c>
      <c r="F688" t="s">
        <v>718</v>
      </c>
      <c r="G688" t="s">
        <v>1897</v>
      </c>
      <c r="H688" t="s">
        <v>720</v>
      </c>
      <c r="I688" t="s">
        <v>721</v>
      </c>
      <c r="J688" s="74" t="s">
        <v>1992</v>
      </c>
      <c r="K688" t="s">
        <v>1993</v>
      </c>
      <c r="L688" t="s">
        <v>1994</v>
      </c>
      <c r="M688" s="74" t="s">
        <v>817</v>
      </c>
      <c r="N688" t="s">
        <v>818</v>
      </c>
      <c r="O688" t="s">
        <v>819</v>
      </c>
      <c r="P688" s="74" t="s">
        <v>1080</v>
      </c>
      <c r="Q688" t="s">
        <v>782</v>
      </c>
      <c r="R688" t="s">
        <v>1081</v>
      </c>
      <c r="S688">
        <v>365</v>
      </c>
      <c r="T688" t="s">
        <v>2000</v>
      </c>
      <c r="U688" s="74" t="s">
        <v>2001</v>
      </c>
      <c r="V688" t="s">
        <v>743</v>
      </c>
      <c r="W688" t="s">
        <v>744</v>
      </c>
      <c r="X688">
        <v>48</v>
      </c>
      <c r="Y688">
        <v>0</v>
      </c>
      <c r="AB688" s="74" t="s">
        <v>1997</v>
      </c>
      <c r="AC688" s="74" t="s">
        <v>1998</v>
      </c>
    </row>
    <row r="689" spans="1:29" x14ac:dyDescent="0.25">
      <c r="A689" t="s">
        <v>1999</v>
      </c>
      <c r="B689" t="s">
        <v>746</v>
      </c>
      <c r="C689" t="s">
        <v>716</v>
      </c>
      <c r="D689" t="s">
        <v>717</v>
      </c>
      <c r="E689" t="s">
        <v>716</v>
      </c>
      <c r="F689" t="s">
        <v>718</v>
      </c>
      <c r="G689" t="s">
        <v>1897</v>
      </c>
      <c r="H689" t="s">
        <v>720</v>
      </c>
      <c r="I689" t="s">
        <v>721</v>
      </c>
      <c r="J689" s="74" t="s">
        <v>1992</v>
      </c>
      <c r="K689" t="s">
        <v>1993</v>
      </c>
      <c r="L689" t="s">
        <v>1994</v>
      </c>
      <c r="M689" s="74" t="s">
        <v>817</v>
      </c>
      <c r="N689" t="s">
        <v>818</v>
      </c>
      <c r="O689" t="s">
        <v>819</v>
      </c>
      <c r="P689" s="74" t="s">
        <v>1080</v>
      </c>
      <c r="Q689" t="s">
        <v>782</v>
      </c>
      <c r="R689" t="s">
        <v>1081</v>
      </c>
      <c r="S689">
        <v>365</v>
      </c>
      <c r="T689" t="s">
        <v>2000</v>
      </c>
      <c r="U689" s="74" t="s">
        <v>2001</v>
      </c>
      <c r="V689" t="s">
        <v>756</v>
      </c>
      <c r="W689" t="s">
        <v>757</v>
      </c>
      <c r="X689">
        <v>48</v>
      </c>
      <c r="Y689">
        <v>0</v>
      </c>
      <c r="AB689" s="74" t="s">
        <v>1997</v>
      </c>
      <c r="AC689" s="74" t="s">
        <v>1998</v>
      </c>
    </row>
    <row r="690" spans="1:29" x14ac:dyDescent="0.25">
      <c r="A690" t="s">
        <v>1999</v>
      </c>
      <c r="B690" t="s">
        <v>746</v>
      </c>
      <c r="C690" t="s">
        <v>716</v>
      </c>
      <c r="D690" t="s">
        <v>717</v>
      </c>
      <c r="E690" t="s">
        <v>716</v>
      </c>
      <c r="F690" t="s">
        <v>718</v>
      </c>
      <c r="G690" t="s">
        <v>1897</v>
      </c>
      <c r="H690" t="s">
        <v>720</v>
      </c>
      <c r="I690" t="s">
        <v>721</v>
      </c>
      <c r="J690" s="74" t="s">
        <v>1992</v>
      </c>
      <c r="K690" t="s">
        <v>1993</v>
      </c>
      <c r="L690" t="s">
        <v>1994</v>
      </c>
      <c r="M690" s="74" t="s">
        <v>817</v>
      </c>
      <c r="N690" t="s">
        <v>818</v>
      </c>
      <c r="O690" t="s">
        <v>819</v>
      </c>
      <c r="P690" s="74" t="s">
        <v>1080</v>
      </c>
      <c r="Q690" t="s">
        <v>782</v>
      </c>
      <c r="R690" t="s">
        <v>1081</v>
      </c>
      <c r="S690">
        <v>365</v>
      </c>
      <c r="T690" t="s">
        <v>2000</v>
      </c>
      <c r="U690" s="74" t="s">
        <v>2001</v>
      </c>
      <c r="V690" t="s">
        <v>1269</v>
      </c>
      <c r="W690" t="s">
        <v>1270</v>
      </c>
      <c r="X690">
        <v>48</v>
      </c>
      <c r="Y690">
        <v>1087.6099999999999</v>
      </c>
      <c r="Z690">
        <v>1085.80748146664</v>
      </c>
      <c r="AA690">
        <v>1079.6154814666399</v>
      </c>
      <c r="AB690" s="74" t="s">
        <v>1997</v>
      </c>
      <c r="AC690" s="74" t="s">
        <v>1998</v>
      </c>
    </row>
    <row r="691" spans="1:29" x14ac:dyDescent="0.25">
      <c r="A691" t="s">
        <v>1999</v>
      </c>
      <c r="B691" t="s">
        <v>746</v>
      </c>
      <c r="C691" t="s">
        <v>716</v>
      </c>
      <c r="D691" t="s">
        <v>717</v>
      </c>
      <c r="E691" t="s">
        <v>716</v>
      </c>
      <c r="F691" t="s">
        <v>718</v>
      </c>
      <c r="G691" t="s">
        <v>1897</v>
      </c>
      <c r="H691" t="s">
        <v>720</v>
      </c>
      <c r="I691" t="s">
        <v>721</v>
      </c>
      <c r="J691" s="74" t="s">
        <v>1992</v>
      </c>
      <c r="K691" t="s">
        <v>1993</v>
      </c>
      <c r="L691" t="s">
        <v>1994</v>
      </c>
      <c r="M691" s="74" t="s">
        <v>817</v>
      </c>
      <c r="N691" t="s">
        <v>818</v>
      </c>
      <c r="O691" t="s">
        <v>819</v>
      </c>
      <c r="P691" s="74" t="s">
        <v>1080</v>
      </c>
      <c r="Q691" t="s">
        <v>782</v>
      </c>
      <c r="R691" t="s">
        <v>1081</v>
      </c>
      <c r="S691">
        <v>365</v>
      </c>
      <c r="T691" t="s">
        <v>2000</v>
      </c>
      <c r="U691" s="74" t="s">
        <v>2001</v>
      </c>
      <c r="V691" t="s">
        <v>739</v>
      </c>
      <c r="W691" t="s">
        <v>1905</v>
      </c>
      <c r="X691">
        <v>48</v>
      </c>
      <c r="Y691">
        <v>174.108</v>
      </c>
      <c r="Z691">
        <v>173.85264740400001</v>
      </c>
      <c r="AA691">
        <v>130.28364740399999</v>
      </c>
      <c r="AB691" s="74" t="s">
        <v>1997</v>
      </c>
      <c r="AC691" s="74" t="s">
        <v>1998</v>
      </c>
    </row>
    <row r="692" spans="1:29" x14ac:dyDescent="0.25">
      <c r="A692" t="s">
        <v>1999</v>
      </c>
      <c r="B692" t="s">
        <v>746</v>
      </c>
      <c r="C692" t="s">
        <v>716</v>
      </c>
      <c r="D692" t="s">
        <v>717</v>
      </c>
      <c r="E692" t="s">
        <v>716</v>
      </c>
      <c r="F692" t="s">
        <v>718</v>
      </c>
      <c r="G692" t="s">
        <v>1897</v>
      </c>
      <c r="H692" t="s">
        <v>720</v>
      </c>
      <c r="I692" t="s">
        <v>721</v>
      </c>
      <c r="J692" s="74" t="s">
        <v>1992</v>
      </c>
      <c r="K692" t="s">
        <v>1993</v>
      </c>
      <c r="L692" t="s">
        <v>1994</v>
      </c>
      <c r="M692" s="74" t="s">
        <v>817</v>
      </c>
      <c r="N692" t="s">
        <v>818</v>
      </c>
      <c r="O692" t="s">
        <v>819</v>
      </c>
      <c r="P692" s="74" t="s">
        <v>1080</v>
      </c>
      <c r="Q692" t="s">
        <v>782</v>
      </c>
      <c r="R692" t="s">
        <v>1081</v>
      </c>
      <c r="S692">
        <v>297</v>
      </c>
      <c r="T692" t="s">
        <v>2002</v>
      </c>
      <c r="U692" s="74" t="s">
        <v>2003</v>
      </c>
      <c r="V692" t="s">
        <v>741</v>
      </c>
      <c r="W692" t="s">
        <v>742</v>
      </c>
      <c r="X692">
        <v>48</v>
      </c>
      <c r="Y692">
        <v>0</v>
      </c>
      <c r="AB692" s="74" t="s">
        <v>1997</v>
      </c>
      <c r="AC692" s="74" t="s">
        <v>1998</v>
      </c>
    </row>
    <row r="693" spans="1:29" x14ac:dyDescent="0.25">
      <c r="A693" t="s">
        <v>1999</v>
      </c>
      <c r="B693" t="s">
        <v>746</v>
      </c>
      <c r="C693" t="s">
        <v>716</v>
      </c>
      <c r="D693" t="s">
        <v>717</v>
      </c>
      <c r="E693" t="s">
        <v>716</v>
      </c>
      <c r="F693" t="s">
        <v>718</v>
      </c>
      <c r="G693" t="s">
        <v>1897</v>
      </c>
      <c r="H693" t="s">
        <v>720</v>
      </c>
      <c r="I693" t="s">
        <v>721</v>
      </c>
      <c r="J693" s="74" t="s">
        <v>1992</v>
      </c>
      <c r="K693" t="s">
        <v>1993</v>
      </c>
      <c r="L693" t="s">
        <v>1994</v>
      </c>
      <c r="M693" s="74" t="s">
        <v>817</v>
      </c>
      <c r="N693" t="s">
        <v>818</v>
      </c>
      <c r="O693" t="s">
        <v>819</v>
      </c>
      <c r="P693" s="74" t="s">
        <v>1080</v>
      </c>
      <c r="Q693" t="s">
        <v>782</v>
      </c>
      <c r="R693" t="s">
        <v>1081</v>
      </c>
      <c r="S693">
        <v>297</v>
      </c>
      <c r="T693" t="s">
        <v>2002</v>
      </c>
      <c r="U693" s="74" t="s">
        <v>2003</v>
      </c>
      <c r="V693" t="s">
        <v>790</v>
      </c>
      <c r="W693" t="s">
        <v>791</v>
      </c>
      <c r="X693">
        <v>48</v>
      </c>
      <c r="Y693">
        <v>0</v>
      </c>
      <c r="AB693" s="74" t="s">
        <v>1997</v>
      </c>
      <c r="AC693" s="74" t="s">
        <v>1998</v>
      </c>
    </row>
    <row r="694" spans="1:29" x14ac:dyDescent="0.25">
      <c r="A694" t="s">
        <v>1999</v>
      </c>
      <c r="B694" t="s">
        <v>746</v>
      </c>
      <c r="C694" t="s">
        <v>716</v>
      </c>
      <c r="D694" t="s">
        <v>717</v>
      </c>
      <c r="E694" t="s">
        <v>716</v>
      </c>
      <c r="F694" t="s">
        <v>718</v>
      </c>
      <c r="G694" t="s">
        <v>1897</v>
      </c>
      <c r="H694" t="s">
        <v>720</v>
      </c>
      <c r="I694" t="s">
        <v>721</v>
      </c>
      <c r="J694" s="74" t="s">
        <v>1992</v>
      </c>
      <c r="K694" t="s">
        <v>1993</v>
      </c>
      <c r="L694" t="s">
        <v>1994</v>
      </c>
      <c r="M694" s="74" t="s">
        <v>817</v>
      </c>
      <c r="N694" t="s">
        <v>818</v>
      </c>
      <c r="O694" t="s">
        <v>819</v>
      </c>
      <c r="P694" s="74" t="s">
        <v>1080</v>
      </c>
      <c r="Q694" t="s">
        <v>782</v>
      </c>
      <c r="R694" t="s">
        <v>1081</v>
      </c>
      <c r="S694">
        <v>297</v>
      </c>
      <c r="T694" t="s">
        <v>2002</v>
      </c>
      <c r="U694" s="74" t="s">
        <v>2003</v>
      </c>
      <c r="V694" t="s">
        <v>743</v>
      </c>
      <c r="W694" t="s">
        <v>744</v>
      </c>
      <c r="X694">
        <v>48</v>
      </c>
      <c r="Y694">
        <v>327.8</v>
      </c>
      <c r="Z694">
        <v>327.75</v>
      </c>
      <c r="AA694">
        <v>163.875</v>
      </c>
      <c r="AB694" s="74" t="s">
        <v>1997</v>
      </c>
      <c r="AC694" s="74" t="s">
        <v>1998</v>
      </c>
    </row>
    <row r="695" spans="1:29" x14ac:dyDescent="0.25">
      <c r="A695" t="s">
        <v>1999</v>
      </c>
      <c r="B695" t="s">
        <v>746</v>
      </c>
      <c r="C695" t="s">
        <v>716</v>
      </c>
      <c r="D695" t="s">
        <v>717</v>
      </c>
      <c r="E695" t="s">
        <v>716</v>
      </c>
      <c r="F695" t="s">
        <v>718</v>
      </c>
      <c r="G695" t="s">
        <v>1897</v>
      </c>
      <c r="H695" t="s">
        <v>720</v>
      </c>
      <c r="I695" t="s">
        <v>721</v>
      </c>
      <c r="J695" s="74" t="s">
        <v>1992</v>
      </c>
      <c r="K695" t="s">
        <v>1993</v>
      </c>
      <c r="L695" t="s">
        <v>1994</v>
      </c>
      <c r="M695" s="74" t="s">
        <v>817</v>
      </c>
      <c r="N695" t="s">
        <v>818</v>
      </c>
      <c r="O695" t="s">
        <v>819</v>
      </c>
      <c r="P695" s="74" t="s">
        <v>1080</v>
      </c>
      <c r="Q695" t="s">
        <v>782</v>
      </c>
      <c r="R695" t="s">
        <v>1081</v>
      </c>
      <c r="S695">
        <v>297</v>
      </c>
      <c r="T695" t="s">
        <v>2002</v>
      </c>
      <c r="U695" s="74" t="s">
        <v>2003</v>
      </c>
      <c r="V695" t="s">
        <v>1269</v>
      </c>
      <c r="W695" t="s">
        <v>1270</v>
      </c>
      <c r="X695">
        <v>48</v>
      </c>
      <c r="Y695">
        <v>0</v>
      </c>
      <c r="AB695" s="74" t="s">
        <v>1997</v>
      </c>
      <c r="AC695" s="74" t="s">
        <v>1998</v>
      </c>
    </row>
    <row r="696" spans="1:29" x14ac:dyDescent="0.25">
      <c r="A696" t="s">
        <v>1999</v>
      </c>
      <c r="B696" t="s">
        <v>746</v>
      </c>
      <c r="C696" t="s">
        <v>716</v>
      </c>
      <c r="D696" t="s">
        <v>717</v>
      </c>
      <c r="E696" t="s">
        <v>716</v>
      </c>
      <c r="F696" t="s">
        <v>718</v>
      </c>
      <c r="G696" t="s">
        <v>1897</v>
      </c>
      <c r="H696" t="s">
        <v>720</v>
      </c>
      <c r="I696" t="s">
        <v>721</v>
      </c>
      <c r="J696" s="74" t="s">
        <v>1992</v>
      </c>
      <c r="K696" t="s">
        <v>1993</v>
      </c>
      <c r="L696" t="s">
        <v>1994</v>
      </c>
      <c r="M696" s="74" t="s">
        <v>817</v>
      </c>
      <c r="N696" t="s">
        <v>818</v>
      </c>
      <c r="O696" t="s">
        <v>819</v>
      </c>
      <c r="P696" s="74" t="s">
        <v>1080</v>
      </c>
      <c r="Q696" t="s">
        <v>782</v>
      </c>
      <c r="R696" t="s">
        <v>1081</v>
      </c>
      <c r="S696">
        <v>297</v>
      </c>
      <c r="T696" t="s">
        <v>2002</v>
      </c>
      <c r="U696" s="74" t="s">
        <v>2003</v>
      </c>
      <c r="V696" t="s">
        <v>739</v>
      </c>
      <c r="W696" t="s">
        <v>1905</v>
      </c>
      <c r="X696">
        <v>48</v>
      </c>
      <c r="Y696">
        <v>0</v>
      </c>
      <c r="AB696" s="74" t="s">
        <v>1997</v>
      </c>
      <c r="AC696" s="74" t="s">
        <v>1998</v>
      </c>
    </row>
    <row r="697" spans="1:29" x14ac:dyDescent="0.25">
      <c r="A697" t="s">
        <v>1999</v>
      </c>
      <c r="B697" t="s">
        <v>746</v>
      </c>
      <c r="C697" t="s">
        <v>716</v>
      </c>
      <c r="D697" t="s">
        <v>717</v>
      </c>
      <c r="E697" t="s">
        <v>716</v>
      </c>
      <c r="F697" t="s">
        <v>718</v>
      </c>
      <c r="G697" t="s">
        <v>1897</v>
      </c>
      <c r="H697" t="s">
        <v>720</v>
      </c>
      <c r="I697" t="s">
        <v>721</v>
      </c>
      <c r="J697" s="74" t="s">
        <v>1992</v>
      </c>
      <c r="K697" t="s">
        <v>1993</v>
      </c>
      <c r="L697" t="s">
        <v>1994</v>
      </c>
      <c r="M697" s="74" t="s">
        <v>817</v>
      </c>
      <c r="N697" t="s">
        <v>818</v>
      </c>
      <c r="O697" t="s">
        <v>819</v>
      </c>
      <c r="P697" s="74" t="s">
        <v>1080</v>
      </c>
      <c r="Q697" t="s">
        <v>782</v>
      </c>
      <c r="R697" t="s">
        <v>1081</v>
      </c>
      <c r="S697">
        <v>297</v>
      </c>
      <c r="T697" t="s">
        <v>2002</v>
      </c>
      <c r="U697" s="74" t="s">
        <v>2003</v>
      </c>
      <c r="V697" t="s">
        <v>756</v>
      </c>
      <c r="W697" t="s">
        <v>757</v>
      </c>
      <c r="X697">
        <v>48</v>
      </c>
      <c r="Y697">
        <v>308.7</v>
      </c>
      <c r="Z697">
        <v>238.99600000000001</v>
      </c>
      <c r="AA697">
        <v>119.498</v>
      </c>
      <c r="AB697" s="74" t="s">
        <v>1997</v>
      </c>
      <c r="AC697" s="74" t="s">
        <v>1998</v>
      </c>
    </row>
    <row r="698" spans="1:29" x14ac:dyDescent="0.25">
      <c r="A698" t="s">
        <v>1999</v>
      </c>
      <c r="B698" t="s">
        <v>746</v>
      </c>
      <c r="C698" t="s">
        <v>716</v>
      </c>
      <c r="D698" t="s">
        <v>717</v>
      </c>
      <c r="E698" t="s">
        <v>716</v>
      </c>
      <c r="F698" t="s">
        <v>718</v>
      </c>
      <c r="G698" t="s">
        <v>1897</v>
      </c>
      <c r="H698" t="s">
        <v>720</v>
      </c>
      <c r="I698" t="s">
        <v>721</v>
      </c>
      <c r="J698" s="74" t="s">
        <v>1992</v>
      </c>
      <c r="K698" t="s">
        <v>1993</v>
      </c>
      <c r="L698" t="s">
        <v>1994</v>
      </c>
      <c r="M698" s="74" t="s">
        <v>817</v>
      </c>
      <c r="N698" t="s">
        <v>818</v>
      </c>
      <c r="O698" t="s">
        <v>819</v>
      </c>
      <c r="P698" s="74" t="s">
        <v>1080</v>
      </c>
      <c r="Q698" t="s">
        <v>782</v>
      </c>
      <c r="R698" t="s">
        <v>1081</v>
      </c>
      <c r="S698">
        <v>365</v>
      </c>
      <c r="T698" t="s">
        <v>2000</v>
      </c>
      <c r="U698" s="74" t="s">
        <v>2001</v>
      </c>
      <c r="V698" t="s">
        <v>741</v>
      </c>
      <c r="W698" t="s">
        <v>742</v>
      </c>
      <c r="X698">
        <v>48</v>
      </c>
      <c r="Y698">
        <v>116.2</v>
      </c>
      <c r="Z698">
        <v>116.1973825644</v>
      </c>
      <c r="AA698">
        <v>115.6729825644</v>
      </c>
      <c r="AB698" s="74" t="s">
        <v>1997</v>
      </c>
      <c r="AC698" s="74" t="s">
        <v>1998</v>
      </c>
    </row>
    <row r="699" spans="1:29" x14ac:dyDescent="0.25">
      <c r="A699" t="s">
        <v>2004</v>
      </c>
      <c r="B699" t="s">
        <v>746</v>
      </c>
      <c r="C699" t="s">
        <v>716</v>
      </c>
      <c r="D699" t="s">
        <v>717</v>
      </c>
      <c r="E699" t="s">
        <v>716</v>
      </c>
      <c r="F699" t="s">
        <v>718</v>
      </c>
      <c r="G699" t="s">
        <v>2005</v>
      </c>
      <c r="H699" t="s">
        <v>906</v>
      </c>
      <c r="I699" t="s">
        <v>907</v>
      </c>
      <c r="J699" s="74" t="s">
        <v>2006</v>
      </c>
      <c r="K699" t="s">
        <v>2007</v>
      </c>
      <c r="L699" t="s">
        <v>2008</v>
      </c>
      <c r="M699" s="74" t="s">
        <v>2009</v>
      </c>
      <c r="N699" t="s">
        <v>2010</v>
      </c>
      <c r="O699" t="s">
        <v>2011</v>
      </c>
      <c r="P699" s="74" t="s">
        <v>1818</v>
      </c>
      <c r="Q699" t="s">
        <v>1819</v>
      </c>
      <c r="R699" t="s">
        <v>1820</v>
      </c>
      <c r="S699">
        <v>365</v>
      </c>
      <c r="T699" t="s">
        <v>2012</v>
      </c>
      <c r="U699" s="74" t="s">
        <v>2013</v>
      </c>
      <c r="V699" t="s">
        <v>2014</v>
      </c>
      <c r="W699" t="s">
        <v>2015</v>
      </c>
      <c r="X699">
        <v>3.36</v>
      </c>
      <c r="Y699">
        <v>0.7</v>
      </c>
      <c r="AB699" s="74" t="s">
        <v>2016</v>
      </c>
      <c r="AC699" s="74" t="s">
        <v>2017</v>
      </c>
    </row>
    <row r="700" spans="1:29" x14ac:dyDescent="0.25">
      <c r="A700" t="s">
        <v>2004</v>
      </c>
      <c r="B700" t="s">
        <v>746</v>
      </c>
      <c r="C700" t="s">
        <v>716</v>
      </c>
      <c r="D700" t="s">
        <v>717</v>
      </c>
      <c r="E700" t="s">
        <v>716</v>
      </c>
      <c r="F700" t="s">
        <v>718</v>
      </c>
      <c r="G700" t="s">
        <v>2005</v>
      </c>
      <c r="H700" t="s">
        <v>906</v>
      </c>
      <c r="I700" t="s">
        <v>907</v>
      </c>
      <c r="J700" s="74" t="s">
        <v>2006</v>
      </c>
      <c r="K700" t="s">
        <v>2007</v>
      </c>
      <c r="L700" t="s">
        <v>2008</v>
      </c>
      <c r="M700" s="74" t="s">
        <v>2009</v>
      </c>
      <c r="N700" t="s">
        <v>2010</v>
      </c>
      <c r="O700" t="s">
        <v>2011</v>
      </c>
      <c r="P700" s="74" t="s">
        <v>1818</v>
      </c>
      <c r="Q700" t="s">
        <v>1819</v>
      </c>
      <c r="R700" t="s">
        <v>1820</v>
      </c>
      <c r="S700">
        <v>365</v>
      </c>
      <c r="T700" t="s">
        <v>2012</v>
      </c>
      <c r="U700" s="74" t="s">
        <v>2013</v>
      </c>
      <c r="V700" t="s">
        <v>1346</v>
      </c>
      <c r="W700" t="s">
        <v>1347</v>
      </c>
      <c r="X700">
        <v>3.36</v>
      </c>
      <c r="Y700">
        <v>0.7</v>
      </c>
      <c r="Z700">
        <v>0.68</v>
      </c>
      <c r="AA700">
        <v>0.34</v>
      </c>
      <c r="AB700" s="74" t="s">
        <v>2016</v>
      </c>
      <c r="AC700" s="74" t="s">
        <v>2017</v>
      </c>
    </row>
    <row r="701" spans="1:29" x14ac:dyDescent="0.25">
      <c r="A701" t="s">
        <v>2004</v>
      </c>
      <c r="B701" t="s">
        <v>746</v>
      </c>
      <c r="C701" t="s">
        <v>716</v>
      </c>
      <c r="D701" t="s">
        <v>717</v>
      </c>
      <c r="E701" t="s">
        <v>716</v>
      </c>
      <c r="F701" t="s">
        <v>718</v>
      </c>
      <c r="G701" t="s">
        <v>2005</v>
      </c>
      <c r="H701" t="s">
        <v>906</v>
      </c>
      <c r="I701" t="s">
        <v>907</v>
      </c>
      <c r="J701" s="74" t="s">
        <v>2006</v>
      </c>
      <c r="K701" t="s">
        <v>2007</v>
      </c>
      <c r="L701" t="s">
        <v>2008</v>
      </c>
      <c r="M701" s="74" t="s">
        <v>2009</v>
      </c>
      <c r="N701" t="s">
        <v>2010</v>
      </c>
      <c r="O701" t="s">
        <v>2011</v>
      </c>
      <c r="P701" s="74" t="s">
        <v>1818</v>
      </c>
      <c r="Q701" t="s">
        <v>1819</v>
      </c>
      <c r="R701" t="s">
        <v>1820</v>
      </c>
      <c r="S701">
        <v>365</v>
      </c>
      <c r="T701" t="s">
        <v>2012</v>
      </c>
      <c r="U701" s="74" t="s">
        <v>2013</v>
      </c>
      <c r="V701" t="s">
        <v>1411</v>
      </c>
      <c r="W701" t="s">
        <v>1412</v>
      </c>
      <c r="X701">
        <v>3.36</v>
      </c>
      <c r="Y701">
        <v>2.52</v>
      </c>
      <c r="Z701">
        <v>2.48</v>
      </c>
      <c r="AA701">
        <v>1.24</v>
      </c>
      <c r="AB701" s="74" t="s">
        <v>2016</v>
      </c>
      <c r="AC701" s="74" t="s">
        <v>2017</v>
      </c>
    </row>
    <row r="702" spans="1:29" x14ac:dyDescent="0.25">
      <c r="A702" t="s">
        <v>2004</v>
      </c>
      <c r="B702" t="s">
        <v>746</v>
      </c>
      <c r="C702" t="s">
        <v>716</v>
      </c>
      <c r="D702" t="s">
        <v>717</v>
      </c>
      <c r="E702" t="s">
        <v>716</v>
      </c>
      <c r="F702" t="s">
        <v>718</v>
      </c>
      <c r="G702" t="s">
        <v>2005</v>
      </c>
      <c r="H702" t="s">
        <v>906</v>
      </c>
      <c r="I702" t="s">
        <v>907</v>
      </c>
      <c r="J702" s="74" t="s">
        <v>2006</v>
      </c>
      <c r="K702" t="s">
        <v>2007</v>
      </c>
      <c r="L702" t="s">
        <v>2008</v>
      </c>
      <c r="M702" s="74" t="s">
        <v>2009</v>
      </c>
      <c r="N702" t="s">
        <v>2010</v>
      </c>
      <c r="O702" t="s">
        <v>2011</v>
      </c>
      <c r="P702" s="74" t="s">
        <v>1818</v>
      </c>
      <c r="Q702" t="s">
        <v>1819</v>
      </c>
      <c r="R702" t="s">
        <v>1820</v>
      </c>
      <c r="S702">
        <v>365</v>
      </c>
      <c r="T702" t="s">
        <v>2012</v>
      </c>
      <c r="U702" s="74" t="s">
        <v>2013</v>
      </c>
      <c r="V702" t="s">
        <v>1575</v>
      </c>
      <c r="W702" t="s">
        <v>1576</v>
      </c>
      <c r="X702">
        <v>3.36</v>
      </c>
      <c r="Y702">
        <v>19.04</v>
      </c>
      <c r="Z702">
        <v>15.9008</v>
      </c>
      <c r="AA702">
        <v>7.9504000000000001</v>
      </c>
      <c r="AB702" s="74" t="s">
        <v>2016</v>
      </c>
      <c r="AC702" s="74" t="s">
        <v>2017</v>
      </c>
    </row>
    <row r="703" spans="1:29" x14ac:dyDescent="0.25">
      <c r="A703" t="s">
        <v>2004</v>
      </c>
      <c r="B703" t="s">
        <v>746</v>
      </c>
      <c r="C703" t="s">
        <v>716</v>
      </c>
      <c r="D703" t="s">
        <v>717</v>
      </c>
      <c r="E703" t="s">
        <v>716</v>
      </c>
      <c r="F703" t="s">
        <v>718</v>
      </c>
      <c r="G703" t="s">
        <v>2005</v>
      </c>
      <c r="H703" t="s">
        <v>906</v>
      </c>
      <c r="I703" t="s">
        <v>907</v>
      </c>
      <c r="J703" s="74" t="s">
        <v>2006</v>
      </c>
      <c r="K703" t="s">
        <v>2007</v>
      </c>
      <c r="L703" t="s">
        <v>2008</v>
      </c>
      <c r="M703" s="74" t="s">
        <v>2009</v>
      </c>
      <c r="N703" t="s">
        <v>2010</v>
      </c>
      <c r="O703" t="s">
        <v>2011</v>
      </c>
      <c r="P703" s="74" t="s">
        <v>1818</v>
      </c>
      <c r="Q703" t="s">
        <v>1819</v>
      </c>
      <c r="R703" t="s">
        <v>1820</v>
      </c>
      <c r="S703">
        <v>365</v>
      </c>
      <c r="T703" t="s">
        <v>2012</v>
      </c>
      <c r="U703" s="74" t="s">
        <v>2013</v>
      </c>
      <c r="V703" t="s">
        <v>2018</v>
      </c>
      <c r="W703" t="s">
        <v>2019</v>
      </c>
      <c r="X703">
        <v>3.36</v>
      </c>
      <c r="Y703">
        <v>7.32</v>
      </c>
      <c r="Z703">
        <v>5.7952000000000004</v>
      </c>
      <c r="AA703">
        <v>2.8976000000000002</v>
      </c>
      <c r="AB703" s="74" t="s">
        <v>2016</v>
      </c>
      <c r="AC703" s="74" t="s">
        <v>2017</v>
      </c>
    </row>
    <row r="704" spans="1:29" x14ac:dyDescent="0.25">
      <c r="A704" t="s">
        <v>2004</v>
      </c>
      <c r="B704" t="s">
        <v>746</v>
      </c>
      <c r="C704" t="s">
        <v>716</v>
      </c>
      <c r="D704" t="s">
        <v>717</v>
      </c>
      <c r="E704" t="s">
        <v>716</v>
      </c>
      <c r="F704" t="s">
        <v>718</v>
      </c>
      <c r="G704" t="s">
        <v>2005</v>
      </c>
      <c r="H704" t="s">
        <v>906</v>
      </c>
      <c r="I704" t="s">
        <v>907</v>
      </c>
      <c r="J704" s="74" t="s">
        <v>2006</v>
      </c>
      <c r="K704" t="s">
        <v>2007</v>
      </c>
      <c r="L704" t="s">
        <v>2008</v>
      </c>
      <c r="M704" s="74" t="s">
        <v>2009</v>
      </c>
      <c r="N704" t="s">
        <v>2010</v>
      </c>
      <c r="O704" t="s">
        <v>2011</v>
      </c>
      <c r="P704" s="74" t="s">
        <v>1818</v>
      </c>
      <c r="Q704" t="s">
        <v>1819</v>
      </c>
      <c r="R704" t="s">
        <v>1820</v>
      </c>
      <c r="S704">
        <v>365</v>
      </c>
      <c r="T704" t="s">
        <v>2012</v>
      </c>
      <c r="U704" s="74" t="s">
        <v>2013</v>
      </c>
      <c r="V704" t="s">
        <v>2020</v>
      </c>
      <c r="W704" t="s">
        <v>2021</v>
      </c>
      <c r="X704">
        <v>3.36</v>
      </c>
      <c r="Y704">
        <v>3.79</v>
      </c>
      <c r="Z704">
        <v>3.76</v>
      </c>
      <c r="AA704">
        <v>1.88</v>
      </c>
      <c r="AB704" s="74" t="s">
        <v>2016</v>
      </c>
      <c r="AC704" s="74" t="s">
        <v>2017</v>
      </c>
    </row>
    <row r="705" spans="1:29" x14ac:dyDescent="0.25">
      <c r="A705" t="s">
        <v>2004</v>
      </c>
      <c r="B705" t="s">
        <v>746</v>
      </c>
      <c r="C705" t="s">
        <v>716</v>
      </c>
      <c r="D705" t="s">
        <v>717</v>
      </c>
      <c r="E705" t="s">
        <v>716</v>
      </c>
      <c r="F705" t="s">
        <v>718</v>
      </c>
      <c r="G705" t="s">
        <v>2005</v>
      </c>
      <c r="H705" t="s">
        <v>906</v>
      </c>
      <c r="I705" t="s">
        <v>907</v>
      </c>
      <c r="J705" s="74" t="s">
        <v>2006</v>
      </c>
      <c r="K705" t="s">
        <v>2007</v>
      </c>
      <c r="L705" t="s">
        <v>2008</v>
      </c>
      <c r="M705" s="74" t="s">
        <v>2009</v>
      </c>
      <c r="N705" t="s">
        <v>2010</v>
      </c>
      <c r="O705" t="s">
        <v>2011</v>
      </c>
      <c r="P705" s="74" t="s">
        <v>1818</v>
      </c>
      <c r="Q705" t="s">
        <v>1819</v>
      </c>
      <c r="R705" t="s">
        <v>1820</v>
      </c>
      <c r="S705">
        <v>365</v>
      </c>
      <c r="T705" t="s">
        <v>2012</v>
      </c>
      <c r="U705" s="74" t="s">
        <v>2013</v>
      </c>
      <c r="V705" t="s">
        <v>2022</v>
      </c>
      <c r="W705" t="s">
        <v>2023</v>
      </c>
      <c r="X705">
        <v>3.36</v>
      </c>
      <c r="Y705">
        <v>15.85</v>
      </c>
      <c r="Z705">
        <v>15.816800000000001</v>
      </c>
      <c r="AA705">
        <v>7.9084000000000003</v>
      </c>
      <c r="AB705" s="74" t="s">
        <v>2016</v>
      </c>
      <c r="AC705" s="74" t="s">
        <v>2017</v>
      </c>
    </row>
    <row r="706" spans="1:29" x14ac:dyDescent="0.25">
      <c r="A706" t="s">
        <v>2004</v>
      </c>
      <c r="B706" t="s">
        <v>746</v>
      </c>
      <c r="C706" t="s">
        <v>716</v>
      </c>
      <c r="D706" t="s">
        <v>717</v>
      </c>
      <c r="E706" t="s">
        <v>716</v>
      </c>
      <c r="F706" t="s">
        <v>718</v>
      </c>
      <c r="G706" t="s">
        <v>2005</v>
      </c>
      <c r="H706" t="s">
        <v>906</v>
      </c>
      <c r="I706" t="s">
        <v>907</v>
      </c>
      <c r="J706" s="74" t="s">
        <v>2006</v>
      </c>
      <c r="K706" t="s">
        <v>2007</v>
      </c>
      <c r="L706" t="s">
        <v>2008</v>
      </c>
      <c r="M706" s="74" t="s">
        <v>2009</v>
      </c>
      <c r="N706" t="s">
        <v>2010</v>
      </c>
      <c r="O706" t="s">
        <v>2011</v>
      </c>
      <c r="P706" s="74" t="s">
        <v>1818</v>
      </c>
      <c r="Q706" t="s">
        <v>1819</v>
      </c>
      <c r="R706" t="s">
        <v>1820</v>
      </c>
      <c r="S706">
        <v>365</v>
      </c>
      <c r="T706" t="s">
        <v>2012</v>
      </c>
      <c r="U706" s="74" t="s">
        <v>2013</v>
      </c>
      <c r="V706" t="s">
        <v>1545</v>
      </c>
      <c r="W706" t="s">
        <v>1546</v>
      </c>
      <c r="X706">
        <v>3.36</v>
      </c>
      <c r="Y706">
        <v>1.06</v>
      </c>
      <c r="AB706" s="74" t="s">
        <v>2016</v>
      </c>
      <c r="AC706" s="74" t="s">
        <v>2017</v>
      </c>
    </row>
    <row r="707" spans="1:29" x14ac:dyDescent="0.25">
      <c r="A707" t="s">
        <v>2004</v>
      </c>
      <c r="B707" t="s">
        <v>746</v>
      </c>
      <c r="C707" t="s">
        <v>716</v>
      </c>
      <c r="D707" t="s">
        <v>717</v>
      </c>
      <c r="E707" t="s">
        <v>716</v>
      </c>
      <c r="F707" t="s">
        <v>718</v>
      </c>
      <c r="G707" t="s">
        <v>2005</v>
      </c>
      <c r="H707" t="s">
        <v>906</v>
      </c>
      <c r="I707" t="s">
        <v>907</v>
      </c>
      <c r="J707" s="74" t="s">
        <v>2006</v>
      </c>
      <c r="K707" t="s">
        <v>2007</v>
      </c>
      <c r="L707" t="s">
        <v>2008</v>
      </c>
      <c r="M707" s="74" t="s">
        <v>2009</v>
      </c>
      <c r="N707" t="s">
        <v>2010</v>
      </c>
      <c r="O707" t="s">
        <v>2011</v>
      </c>
      <c r="P707" s="74" t="s">
        <v>1818</v>
      </c>
      <c r="Q707" t="s">
        <v>1819</v>
      </c>
      <c r="R707" t="s">
        <v>1820</v>
      </c>
      <c r="S707">
        <v>365</v>
      </c>
      <c r="T707" t="s">
        <v>2012</v>
      </c>
      <c r="U707" s="74" t="s">
        <v>2013</v>
      </c>
      <c r="V707" t="s">
        <v>1417</v>
      </c>
      <c r="W707" t="s">
        <v>1418</v>
      </c>
      <c r="X707">
        <v>3.36</v>
      </c>
      <c r="Y707">
        <v>0.89</v>
      </c>
      <c r="Z707">
        <v>0.88</v>
      </c>
      <c r="AA707">
        <v>0.44</v>
      </c>
      <c r="AB707" s="74" t="s">
        <v>2016</v>
      </c>
      <c r="AC707" s="74" t="s">
        <v>2017</v>
      </c>
    </row>
    <row r="708" spans="1:29" x14ac:dyDescent="0.25">
      <c r="A708" t="s">
        <v>2004</v>
      </c>
      <c r="B708" t="s">
        <v>746</v>
      </c>
      <c r="C708" t="s">
        <v>716</v>
      </c>
      <c r="D708" t="s">
        <v>717</v>
      </c>
      <c r="E708" t="s">
        <v>716</v>
      </c>
      <c r="F708" t="s">
        <v>718</v>
      </c>
      <c r="G708" t="s">
        <v>2005</v>
      </c>
      <c r="H708" t="s">
        <v>906</v>
      </c>
      <c r="I708" t="s">
        <v>907</v>
      </c>
      <c r="J708" s="74" t="s">
        <v>2006</v>
      </c>
      <c r="K708" t="s">
        <v>2007</v>
      </c>
      <c r="L708" t="s">
        <v>2008</v>
      </c>
      <c r="M708" s="74" t="s">
        <v>2009</v>
      </c>
      <c r="N708" t="s">
        <v>2010</v>
      </c>
      <c r="O708" t="s">
        <v>2011</v>
      </c>
      <c r="P708" s="74" t="s">
        <v>1818</v>
      </c>
      <c r="Q708" t="s">
        <v>1819</v>
      </c>
      <c r="R708" t="s">
        <v>1820</v>
      </c>
      <c r="S708">
        <v>365</v>
      </c>
      <c r="T708" t="s">
        <v>2012</v>
      </c>
      <c r="U708" s="74" t="s">
        <v>2013</v>
      </c>
      <c r="V708" t="s">
        <v>1348</v>
      </c>
      <c r="W708" t="s">
        <v>1349</v>
      </c>
      <c r="X708">
        <v>3.36</v>
      </c>
      <c r="Y708">
        <v>4.03</v>
      </c>
      <c r="Z708">
        <v>4</v>
      </c>
      <c r="AA708">
        <v>2</v>
      </c>
      <c r="AB708" s="74" t="s">
        <v>2016</v>
      </c>
      <c r="AC708" s="74" t="s">
        <v>2017</v>
      </c>
    </row>
    <row r="709" spans="1:29" x14ac:dyDescent="0.25">
      <c r="A709" t="s">
        <v>2004</v>
      </c>
      <c r="B709" t="s">
        <v>746</v>
      </c>
      <c r="C709" t="s">
        <v>716</v>
      </c>
      <c r="D709" t="s">
        <v>717</v>
      </c>
      <c r="E709" t="s">
        <v>716</v>
      </c>
      <c r="F709" t="s">
        <v>718</v>
      </c>
      <c r="G709" t="s">
        <v>2005</v>
      </c>
      <c r="H709" t="s">
        <v>906</v>
      </c>
      <c r="I709" t="s">
        <v>907</v>
      </c>
      <c r="J709" s="74" t="s">
        <v>2006</v>
      </c>
      <c r="K709" t="s">
        <v>2007</v>
      </c>
      <c r="L709" t="s">
        <v>2008</v>
      </c>
      <c r="M709" s="74" t="s">
        <v>2009</v>
      </c>
      <c r="N709" t="s">
        <v>2010</v>
      </c>
      <c r="O709" t="s">
        <v>2011</v>
      </c>
      <c r="P709" s="74" t="s">
        <v>1818</v>
      </c>
      <c r="Q709" t="s">
        <v>1819</v>
      </c>
      <c r="R709" t="s">
        <v>1820</v>
      </c>
      <c r="S709">
        <v>365</v>
      </c>
      <c r="T709" t="s">
        <v>2012</v>
      </c>
      <c r="U709" s="74" t="s">
        <v>2013</v>
      </c>
      <c r="V709" t="s">
        <v>1801</v>
      </c>
      <c r="W709" t="s">
        <v>1802</v>
      </c>
      <c r="X709">
        <v>3.36</v>
      </c>
      <c r="Y709">
        <v>5.88</v>
      </c>
      <c r="Z709">
        <v>5.84</v>
      </c>
      <c r="AA709">
        <v>2.92</v>
      </c>
      <c r="AB709" s="74" t="s">
        <v>2016</v>
      </c>
      <c r="AC709" s="74" t="s">
        <v>2017</v>
      </c>
    </row>
    <row r="710" spans="1:29" x14ac:dyDescent="0.25">
      <c r="A710" t="s">
        <v>2004</v>
      </c>
      <c r="B710" t="s">
        <v>746</v>
      </c>
      <c r="C710" t="s">
        <v>716</v>
      </c>
      <c r="D710" t="s">
        <v>717</v>
      </c>
      <c r="E710" t="s">
        <v>716</v>
      </c>
      <c r="F710" t="s">
        <v>718</v>
      </c>
      <c r="G710" t="s">
        <v>2005</v>
      </c>
      <c r="H710" t="s">
        <v>906</v>
      </c>
      <c r="I710" t="s">
        <v>907</v>
      </c>
      <c r="J710" s="74" t="s">
        <v>2006</v>
      </c>
      <c r="K710" t="s">
        <v>2007</v>
      </c>
      <c r="L710" t="s">
        <v>2008</v>
      </c>
      <c r="M710" s="74" t="s">
        <v>2009</v>
      </c>
      <c r="N710" t="s">
        <v>2010</v>
      </c>
      <c r="O710" t="s">
        <v>2011</v>
      </c>
      <c r="P710" s="74" t="s">
        <v>1818</v>
      </c>
      <c r="Q710" t="s">
        <v>1819</v>
      </c>
      <c r="R710" t="s">
        <v>1820</v>
      </c>
      <c r="S710">
        <v>365</v>
      </c>
      <c r="T710" t="s">
        <v>2012</v>
      </c>
      <c r="U710" s="74" t="s">
        <v>2013</v>
      </c>
      <c r="V710" t="s">
        <v>1423</v>
      </c>
      <c r="W710" t="s">
        <v>1424</v>
      </c>
      <c r="X710">
        <v>3.36</v>
      </c>
      <c r="Y710">
        <v>2.41</v>
      </c>
      <c r="Z710">
        <v>2.4</v>
      </c>
      <c r="AA710">
        <v>1.2</v>
      </c>
      <c r="AB710" s="74" t="s">
        <v>2016</v>
      </c>
      <c r="AC710" s="74" t="s">
        <v>2017</v>
      </c>
    </row>
    <row r="711" spans="1:29" x14ac:dyDescent="0.25">
      <c r="A711" t="s">
        <v>2004</v>
      </c>
      <c r="B711" t="s">
        <v>746</v>
      </c>
      <c r="C711" t="s">
        <v>716</v>
      </c>
      <c r="D711" t="s">
        <v>717</v>
      </c>
      <c r="E711" t="s">
        <v>716</v>
      </c>
      <c r="F711" t="s">
        <v>718</v>
      </c>
      <c r="G711" t="s">
        <v>2005</v>
      </c>
      <c r="H711" t="s">
        <v>906</v>
      </c>
      <c r="I711" t="s">
        <v>907</v>
      </c>
      <c r="J711" s="74" t="s">
        <v>2006</v>
      </c>
      <c r="K711" t="s">
        <v>2007</v>
      </c>
      <c r="L711" t="s">
        <v>2008</v>
      </c>
      <c r="M711" s="74" t="s">
        <v>2009</v>
      </c>
      <c r="N711" t="s">
        <v>2010</v>
      </c>
      <c r="O711" t="s">
        <v>2011</v>
      </c>
      <c r="P711" s="74" t="s">
        <v>1818</v>
      </c>
      <c r="Q711" t="s">
        <v>1819</v>
      </c>
      <c r="R711" t="s">
        <v>1820</v>
      </c>
      <c r="S711">
        <v>365</v>
      </c>
      <c r="T711" t="s">
        <v>2012</v>
      </c>
      <c r="U711" s="74" t="s">
        <v>2013</v>
      </c>
      <c r="V711" t="s">
        <v>1098</v>
      </c>
      <c r="W711" t="s">
        <v>1099</v>
      </c>
      <c r="X711">
        <v>3.36</v>
      </c>
      <c r="Y711">
        <v>1.58</v>
      </c>
      <c r="Z711">
        <v>1.5551999999999999</v>
      </c>
      <c r="AA711">
        <v>0.77759999999999996</v>
      </c>
      <c r="AB711" s="74" t="s">
        <v>2016</v>
      </c>
      <c r="AC711" s="74" t="s">
        <v>2017</v>
      </c>
    </row>
    <row r="712" spans="1:29" x14ac:dyDescent="0.25">
      <c r="A712" t="s">
        <v>2004</v>
      </c>
      <c r="B712" t="s">
        <v>746</v>
      </c>
      <c r="C712" t="s">
        <v>716</v>
      </c>
      <c r="D712" t="s">
        <v>717</v>
      </c>
      <c r="E712" t="s">
        <v>716</v>
      </c>
      <c r="F712" t="s">
        <v>718</v>
      </c>
      <c r="G712" t="s">
        <v>2005</v>
      </c>
      <c r="H712" t="s">
        <v>906</v>
      </c>
      <c r="I712" t="s">
        <v>907</v>
      </c>
      <c r="J712" s="74" t="s">
        <v>2006</v>
      </c>
      <c r="K712" t="s">
        <v>2007</v>
      </c>
      <c r="L712" t="s">
        <v>2008</v>
      </c>
      <c r="M712" s="74" t="s">
        <v>2009</v>
      </c>
      <c r="N712" t="s">
        <v>2010</v>
      </c>
      <c r="O712" t="s">
        <v>2011</v>
      </c>
      <c r="P712" s="74" t="s">
        <v>1818</v>
      </c>
      <c r="Q712" t="s">
        <v>1819</v>
      </c>
      <c r="R712" t="s">
        <v>1820</v>
      </c>
      <c r="S712">
        <v>365</v>
      </c>
      <c r="T712" t="s">
        <v>2012</v>
      </c>
      <c r="U712" s="74" t="s">
        <v>2013</v>
      </c>
      <c r="V712" t="s">
        <v>1262</v>
      </c>
      <c r="W712" t="s">
        <v>1263</v>
      </c>
      <c r="X712">
        <v>3.36</v>
      </c>
      <c r="Y712">
        <v>6.03</v>
      </c>
      <c r="Z712">
        <v>6</v>
      </c>
      <c r="AA712">
        <v>3</v>
      </c>
      <c r="AB712" s="74" t="s">
        <v>2016</v>
      </c>
      <c r="AC712" s="74" t="s">
        <v>2017</v>
      </c>
    </row>
    <row r="713" spans="1:29" x14ac:dyDescent="0.25">
      <c r="A713" t="s">
        <v>2004</v>
      </c>
      <c r="B713" t="s">
        <v>746</v>
      </c>
      <c r="C713" t="s">
        <v>716</v>
      </c>
      <c r="D713" t="s">
        <v>717</v>
      </c>
      <c r="E713" t="s">
        <v>716</v>
      </c>
      <c r="F713" t="s">
        <v>718</v>
      </c>
      <c r="G713" t="s">
        <v>2005</v>
      </c>
      <c r="H713" t="s">
        <v>906</v>
      </c>
      <c r="I713" t="s">
        <v>907</v>
      </c>
      <c r="J713" s="74" t="s">
        <v>2006</v>
      </c>
      <c r="K713" t="s">
        <v>2007</v>
      </c>
      <c r="L713" t="s">
        <v>2008</v>
      </c>
      <c r="M713" s="74" t="s">
        <v>2009</v>
      </c>
      <c r="N713" t="s">
        <v>2010</v>
      </c>
      <c r="O713" t="s">
        <v>2011</v>
      </c>
      <c r="P713" s="74" t="s">
        <v>1818</v>
      </c>
      <c r="Q713" t="s">
        <v>1819</v>
      </c>
      <c r="R713" t="s">
        <v>1820</v>
      </c>
      <c r="S713">
        <v>365</v>
      </c>
      <c r="T713" t="s">
        <v>2012</v>
      </c>
      <c r="U713" s="74" t="s">
        <v>2013</v>
      </c>
      <c r="V713" t="s">
        <v>838</v>
      </c>
      <c r="W713" t="s">
        <v>839</v>
      </c>
      <c r="X713">
        <v>3.36</v>
      </c>
      <c r="Y713">
        <v>0.45</v>
      </c>
      <c r="Z713">
        <v>0.432</v>
      </c>
      <c r="AA713">
        <v>0.216</v>
      </c>
      <c r="AB713" s="74" t="s">
        <v>2016</v>
      </c>
      <c r="AC713" s="74" t="s">
        <v>2017</v>
      </c>
    </row>
    <row r="714" spans="1:29" x14ac:dyDescent="0.25">
      <c r="A714" t="s">
        <v>2004</v>
      </c>
      <c r="B714" t="s">
        <v>746</v>
      </c>
      <c r="C714" t="s">
        <v>716</v>
      </c>
      <c r="D714" t="s">
        <v>717</v>
      </c>
      <c r="E714" t="s">
        <v>716</v>
      </c>
      <c r="F714" t="s">
        <v>718</v>
      </c>
      <c r="G714" t="s">
        <v>2005</v>
      </c>
      <c r="H714" t="s">
        <v>906</v>
      </c>
      <c r="I714" t="s">
        <v>907</v>
      </c>
      <c r="J714" s="74" t="s">
        <v>2006</v>
      </c>
      <c r="K714" t="s">
        <v>2007</v>
      </c>
      <c r="L714" t="s">
        <v>2008</v>
      </c>
      <c r="M714" s="74" t="s">
        <v>2009</v>
      </c>
      <c r="N714" t="s">
        <v>2010</v>
      </c>
      <c r="O714" t="s">
        <v>2011</v>
      </c>
      <c r="P714" s="74" t="s">
        <v>1818</v>
      </c>
      <c r="Q714" t="s">
        <v>1819</v>
      </c>
      <c r="R714" t="s">
        <v>1820</v>
      </c>
      <c r="S714">
        <v>365</v>
      </c>
      <c r="T714" t="s">
        <v>2012</v>
      </c>
      <c r="U714" s="74" t="s">
        <v>2013</v>
      </c>
      <c r="V714" t="s">
        <v>788</v>
      </c>
      <c r="W714" t="s">
        <v>789</v>
      </c>
      <c r="X714">
        <v>3.36</v>
      </c>
      <c r="Y714">
        <v>1.24</v>
      </c>
      <c r="Z714">
        <v>1.2</v>
      </c>
      <c r="AA714">
        <v>0.6</v>
      </c>
      <c r="AB714" s="74" t="s">
        <v>2016</v>
      </c>
      <c r="AC714" s="74" t="s">
        <v>2017</v>
      </c>
    </row>
    <row r="715" spans="1:29" x14ac:dyDescent="0.25">
      <c r="A715" t="s">
        <v>2004</v>
      </c>
      <c r="B715" t="s">
        <v>746</v>
      </c>
      <c r="C715" t="s">
        <v>716</v>
      </c>
      <c r="D715" t="s">
        <v>717</v>
      </c>
      <c r="E715" t="s">
        <v>716</v>
      </c>
      <c r="F715" t="s">
        <v>718</v>
      </c>
      <c r="G715" t="s">
        <v>2005</v>
      </c>
      <c r="H715" t="s">
        <v>906</v>
      </c>
      <c r="I715" t="s">
        <v>907</v>
      </c>
      <c r="J715" s="74" t="s">
        <v>2006</v>
      </c>
      <c r="K715" t="s">
        <v>2007</v>
      </c>
      <c r="L715" t="s">
        <v>2008</v>
      </c>
      <c r="M715" s="74" t="s">
        <v>2009</v>
      </c>
      <c r="N715" t="s">
        <v>2010</v>
      </c>
      <c r="O715" t="s">
        <v>2011</v>
      </c>
      <c r="P715" s="74" t="s">
        <v>1818</v>
      </c>
      <c r="Q715" t="s">
        <v>1819</v>
      </c>
      <c r="R715" t="s">
        <v>1820</v>
      </c>
      <c r="S715">
        <v>365</v>
      </c>
      <c r="T715" t="s">
        <v>2012</v>
      </c>
      <c r="U715" s="74" t="s">
        <v>2013</v>
      </c>
      <c r="V715" t="s">
        <v>2024</v>
      </c>
      <c r="W715" t="s">
        <v>2025</v>
      </c>
      <c r="X715">
        <v>3.36</v>
      </c>
      <c r="Y715">
        <v>2.61</v>
      </c>
      <c r="Z715">
        <v>2.6</v>
      </c>
      <c r="AA715">
        <v>1.3</v>
      </c>
      <c r="AB715" s="74" t="s">
        <v>2016</v>
      </c>
      <c r="AC715" s="74" t="s">
        <v>2017</v>
      </c>
    </row>
    <row r="716" spans="1:29" x14ac:dyDescent="0.25">
      <c r="A716" t="s">
        <v>2004</v>
      </c>
      <c r="B716" t="s">
        <v>746</v>
      </c>
      <c r="C716" t="s">
        <v>716</v>
      </c>
      <c r="D716" t="s">
        <v>717</v>
      </c>
      <c r="E716" t="s">
        <v>716</v>
      </c>
      <c r="F716" t="s">
        <v>718</v>
      </c>
      <c r="G716" t="s">
        <v>2005</v>
      </c>
      <c r="H716" t="s">
        <v>906</v>
      </c>
      <c r="I716" t="s">
        <v>907</v>
      </c>
      <c r="J716" s="74" t="s">
        <v>2006</v>
      </c>
      <c r="K716" t="s">
        <v>2007</v>
      </c>
      <c r="L716" t="s">
        <v>2008</v>
      </c>
      <c r="M716" s="74" t="s">
        <v>2009</v>
      </c>
      <c r="N716" t="s">
        <v>2010</v>
      </c>
      <c r="O716" t="s">
        <v>2011</v>
      </c>
      <c r="P716" s="74" t="s">
        <v>1818</v>
      </c>
      <c r="Q716" t="s">
        <v>1819</v>
      </c>
      <c r="R716" t="s">
        <v>1820</v>
      </c>
      <c r="S716">
        <v>365</v>
      </c>
      <c r="T716" t="s">
        <v>2012</v>
      </c>
      <c r="U716" s="74" t="s">
        <v>2013</v>
      </c>
      <c r="V716" t="s">
        <v>741</v>
      </c>
      <c r="W716" t="s">
        <v>742</v>
      </c>
      <c r="X716">
        <v>3.36</v>
      </c>
      <c r="Y716">
        <v>22.41</v>
      </c>
      <c r="Z716">
        <v>19.992000000000001</v>
      </c>
      <c r="AA716">
        <v>9.9960000000000004</v>
      </c>
      <c r="AB716" s="74" t="s">
        <v>2016</v>
      </c>
      <c r="AC716" s="74" t="s">
        <v>2017</v>
      </c>
    </row>
    <row r="717" spans="1:29" x14ac:dyDescent="0.25">
      <c r="A717" t="s">
        <v>2004</v>
      </c>
      <c r="B717" t="s">
        <v>746</v>
      </c>
      <c r="C717" t="s">
        <v>716</v>
      </c>
      <c r="D717" t="s">
        <v>717</v>
      </c>
      <c r="E717" t="s">
        <v>716</v>
      </c>
      <c r="F717" t="s">
        <v>718</v>
      </c>
      <c r="G717" t="s">
        <v>2005</v>
      </c>
      <c r="H717" t="s">
        <v>906</v>
      </c>
      <c r="I717" t="s">
        <v>907</v>
      </c>
      <c r="J717" s="74" t="s">
        <v>2006</v>
      </c>
      <c r="K717" t="s">
        <v>2007</v>
      </c>
      <c r="L717" t="s">
        <v>2008</v>
      </c>
      <c r="M717" s="74" t="s">
        <v>2009</v>
      </c>
      <c r="N717" t="s">
        <v>2010</v>
      </c>
      <c r="O717" t="s">
        <v>2011</v>
      </c>
      <c r="P717" s="74" t="s">
        <v>1818</v>
      </c>
      <c r="Q717" t="s">
        <v>1819</v>
      </c>
      <c r="R717" t="s">
        <v>1820</v>
      </c>
      <c r="S717">
        <v>365</v>
      </c>
      <c r="T717" t="s">
        <v>2012</v>
      </c>
      <c r="U717" s="74" t="s">
        <v>2013</v>
      </c>
      <c r="V717" t="s">
        <v>1073</v>
      </c>
      <c r="W717" t="s">
        <v>1074</v>
      </c>
      <c r="X717">
        <v>3.36</v>
      </c>
      <c r="Y717">
        <v>7.37</v>
      </c>
      <c r="Z717">
        <v>7.32</v>
      </c>
      <c r="AA717">
        <v>3.66</v>
      </c>
      <c r="AB717" s="74" t="s">
        <v>2016</v>
      </c>
      <c r="AC717" s="74" t="s">
        <v>2017</v>
      </c>
    </row>
    <row r="718" spans="1:29" x14ac:dyDescent="0.25">
      <c r="A718" t="s">
        <v>2004</v>
      </c>
      <c r="B718" t="s">
        <v>746</v>
      </c>
      <c r="C718" t="s">
        <v>716</v>
      </c>
      <c r="D718" t="s">
        <v>717</v>
      </c>
      <c r="E718" t="s">
        <v>716</v>
      </c>
      <c r="F718" t="s">
        <v>718</v>
      </c>
      <c r="G718" t="s">
        <v>2005</v>
      </c>
      <c r="H718" t="s">
        <v>906</v>
      </c>
      <c r="I718" t="s">
        <v>907</v>
      </c>
      <c r="J718" s="74" t="s">
        <v>2006</v>
      </c>
      <c r="K718" t="s">
        <v>2007</v>
      </c>
      <c r="L718" t="s">
        <v>2008</v>
      </c>
      <c r="M718" s="74" t="s">
        <v>2009</v>
      </c>
      <c r="N718" t="s">
        <v>2010</v>
      </c>
      <c r="O718" t="s">
        <v>2011</v>
      </c>
      <c r="P718" s="74" t="s">
        <v>1818</v>
      </c>
      <c r="Q718" t="s">
        <v>1819</v>
      </c>
      <c r="R718" t="s">
        <v>1820</v>
      </c>
      <c r="S718">
        <v>365</v>
      </c>
      <c r="T718" t="s">
        <v>2012</v>
      </c>
      <c r="U718" s="74" t="s">
        <v>2013</v>
      </c>
      <c r="V718" t="s">
        <v>2026</v>
      </c>
      <c r="W718" t="s">
        <v>2027</v>
      </c>
      <c r="X718">
        <v>3.36</v>
      </c>
      <c r="Y718">
        <v>0.54</v>
      </c>
      <c r="Z718">
        <v>0.52</v>
      </c>
      <c r="AA718">
        <v>0.26</v>
      </c>
      <c r="AB718" s="74" t="s">
        <v>2016</v>
      </c>
      <c r="AC718" s="74" t="s">
        <v>2017</v>
      </c>
    </row>
    <row r="719" spans="1:29" x14ac:dyDescent="0.25">
      <c r="A719" t="s">
        <v>2004</v>
      </c>
      <c r="B719" t="s">
        <v>746</v>
      </c>
      <c r="C719" t="s">
        <v>716</v>
      </c>
      <c r="D719" t="s">
        <v>717</v>
      </c>
      <c r="E719" t="s">
        <v>716</v>
      </c>
      <c r="F719" t="s">
        <v>718</v>
      </c>
      <c r="G719" t="s">
        <v>2005</v>
      </c>
      <c r="H719" t="s">
        <v>906</v>
      </c>
      <c r="I719" t="s">
        <v>907</v>
      </c>
      <c r="J719" s="74" t="s">
        <v>2006</v>
      </c>
      <c r="K719" t="s">
        <v>2007</v>
      </c>
      <c r="L719" t="s">
        <v>2008</v>
      </c>
      <c r="M719" s="74" t="s">
        <v>2009</v>
      </c>
      <c r="N719" t="s">
        <v>2010</v>
      </c>
      <c r="O719" t="s">
        <v>2011</v>
      </c>
      <c r="P719" s="74" t="s">
        <v>1818</v>
      </c>
      <c r="Q719" t="s">
        <v>1819</v>
      </c>
      <c r="R719" t="s">
        <v>1820</v>
      </c>
      <c r="S719">
        <v>365</v>
      </c>
      <c r="T719" t="s">
        <v>2012</v>
      </c>
      <c r="U719" s="74" t="s">
        <v>2013</v>
      </c>
      <c r="V719" t="s">
        <v>1336</v>
      </c>
      <c r="W719" t="s">
        <v>1337</v>
      </c>
      <c r="X719">
        <v>3.36</v>
      </c>
      <c r="Y719">
        <v>18.46</v>
      </c>
      <c r="Z719">
        <v>16.992000000000001</v>
      </c>
      <c r="AA719">
        <v>8.4960000000000004</v>
      </c>
      <c r="AB719" s="74" t="s">
        <v>2016</v>
      </c>
      <c r="AC719" s="74" t="s">
        <v>2017</v>
      </c>
    </row>
    <row r="720" spans="1:29" x14ac:dyDescent="0.25">
      <c r="A720" t="s">
        <v>2004</v>
      </c>
      <c r="B720" t="s">
        <v>746</v>
      </c>
      <c r="C720" t="s">
        <v>716</v>
      </c>
      <c r="D720" t="s">
        <v>717</v>
      </c>
      <c r="E720" t="s">
        <v>716</v>
      </c>
      <c r="F720" t="s">
        <v>718</v>
      </c>
      <c r="G720" t="s">
        <v>2005</v>
      </c>
      <c r="H720" t="s">
        <v>906</v>
      </c>
      <c r="I720" t="s">
        <v>907</v>
      </c>
      <c r="J720" s="74" t="s">
        <v>2006</v>
      </c>
      <c r="K720" t="s">
        <v>2007</v>
      </c>
      <c r="L720" t="s">
        <v>2008</v>
      </c>
      <c r="M720" s="74" t="s">
        <v>2009</v>
      </c>
      <c r="N720" t="s">
        <v>2010</v>
      </c>
      <c r="O720" t="s">
        <v>2011</v>
      </c>
      <c r="P720" s="74" t="s">
        <v>1818</v>
      </c>
      <c r="Q720" t="s">
        <v>1819</v>
      </c>
      <c r="R720" t="s">
        <v>1820</v>
      </c>
      <c r="S720">
        <v>365</v>
      </c>
      <c r="T720" t="s">
        <v>2012</v>
      </c>
      <c r="U720" s="74" t="s">
        <v>2013</v>
      </c>
      <c r="V720" t="s">
        <v>1386</v>
      </c>
      <c r="W720" t="s">
        <v>1387</v>
      </c>
      <c r="X720">
        <v>3.36</v>
      </c>
      <c r="Y720">
        <v>6.64</v>
      </c>
      <c r="Z720">
        <v>4.8892800000000003</v>
      </c>
      <c r="AA720">
        <v>2.4446400000000001</v>
      </c>
      <c r="AB720" s="74" t="s">
        <v>2016</v>
      </c>
      <c r="AC720" s="74" t="s">
        <v>2017</v>
      </c>
    </row>
    <row r="721" spans="1:29" x14ac:dyDescent="0.25">
      <c r="A721" t="s">
        <v>2004</v>
      </c>
      <c r="B721" t="s">
        <v>746</v>
      </c>
      <c r="C721" t="s">
        <v>716</v>
      </c>
      <c r="D721" t="s">
        <v>717</v>
      </c>
      <c r="E721" t="s">
        <v>716</v>
      </c>
      <c r="F721" t="s">
        <v>718</v>
      </c>
      <c r="G721" t="s">
        <v>2005</v>
      </c>
      <c r="H721" t="s">
        <v>906</v>
      </c>
      <c r="I721" t="s">
        <v>907</v>
      </c>
      <c r="J721" s="74" t="s">
        <v>2006</v>
      </c>
      <c r="K721" t="s">
        <v>2007</v>
      </c>
      <c r="L721" t="s">
        <v>2008</v>
      </c>
      <c r="M721" s="74" t="s">
        <v>2009</v>
      </c>
      <c r="N721" t="s">
        <v>2010</v>
      </c>
      <c r="O721" t="s">
        <v>2011</v>
      </c>
      <c r="P721" s="74" t="s">
        <v>1818</v>
      </c>
      <c r="Q721" t="s">
        <v>1819</v>
      </c>
      <c r="R721" t="s">
        <v>1820</v>
      </c>
      <c r="S721">
        <v>365</v>
      </c>
      <c r="T721" t="s">
        <v>2012</v>
      </c>
      <c r="U721" s="74" t="s">
        <v>2013</v>
      </c>
      <c r="V721" t="s">
        <v>970</v>
      </c>
      <c r="W721" t="s">
        <v>971</v>
      </c>
      <c r="X721">
        <v>3.36</v>
      </c>
      <c r="Y721">
        <v>1.41</v>
      </c>
      <c r="Z721">
        <v>1.4</v>
      </c>
      <c r="AA721">
        <v>0.7</v>
      </c>
      <c r="AB721" s="74" t="s">
        <v>2016</v>
      </c>
      <c r="AC721" s="74" t="s">
        <v>2017</v>
      </c>
    </row>
    <row r="722" spans="1:29" x14ac:dyDescent="0.25">
      <c r="A722" t="s">
        <v>2004</v>
      </c>
      <c r="B722" t="s">
        <v>746</v>
      </c>
      <c r="C722" t="s">
        <v>716</v>
      </c>
      <c r="D722" t="s">
        <v>717</v>
      </c>
      <c r="E722" t="s">
        <v>716</v>
      </c>
      <c r="F722" t="s">
        <v>718</v>
      </c>
      <c r="G722" t="s">
        <v>2005</v>
      </c>
      <c r="H722" t="s">
        <v>906</v>
      </c>
      <c r="I722" t="s">
        <v>907</v>
      </c>
      <c r="J722" s="74" t="s">
        <v>2006</v>
      </c>
      <c r="K722" t="s">
        <v>2007</v>
      </c>
      <c r="L722" t="s">
        <v>2008</v>
      </c>
      <c r="M722" s="74" t="s">
        <v>2009</v>
      </c>
      <c r="N722" t="s">
        <v>2010</v>
      </c>
      <c r="O722" t="s">
        <v>2011</v>
      </c>
      <c r="P722" s="74" t="s">
        <v>1818</v>
      </c>
      <c r="Q722" t="s">
        <v>1819</v>
      </c>
      <c r="R722" t="s">
        <v>1820</v>
      </c>
      <c r="S722">
        <v>365</v>
      </c>
      <c r="T722" t="s">
        <v>2012</v>
      </c>
      <c r="U722" s="74" t="s">
        <v>2013</v>
      </c>
      <c r="V722" t="s">
        <v>1622</v>
      </c>
      <c r="W722" t="s">
        <v>1623</v>
      </c>
      <c r="X722">
        <v>3.36</v>
      </c>
      <c r="Y722">
        <v>3.71</v>
      </c>
      <c r="Z722">
        <v>3.456</v>
      </c>
      <c r="AA722">
        <v>1.728</v>
      </c>
      <c r="AB722" s="74" t="s">
        <v>2016</v>
      </c>
      <c r="AC722" s="74" t="s">
        <v>2017</v>
      </c>
    </row>
    <row r="723" spans="1:29" x14ac:dyDescent="0.25">
      <c r="A723" t="s">
        <v>2004</v>
      </c>
      <c r="B723" t="s">
        <v>746</v>
      </c>
      <c r="C723" t="s">
        <v>716</v>
      </c>
      <c r="D723" t="s">
        <v>717</v>
      </c>
      <c r="E723" t="s">
        <v>716</v>
      </c>
      <c r="F723" t="s">
        <v>718</v>
      </c>
      <c r="G723" t="s">
        <v>2005</v>
      </c>
      <c r="H723" t="s">
        <v>906</v>
      </c>
      <c r="I723" t="s">
        <v>907</v>
      </c>
      <c r="J723" s="74" t="s">
        <v>2006</v>
      </c>
      <c r="K723" t="s">
        <v>2007</v>
      </c>
      <c r="L723" t="s">
        <v>2008</v>
      </c>
      <c r="M723" s="74" t="s">
        <v>2009</v>
      </c>
      <c r="N723" t="s">
        <v>2010</v>
      </c>
      <c r="O723" t="s">
        <v>2011</v>
      </c>
      <c r="P723" s="74" t="s">
        <v>1818</v>
      </c>
      <c r="Q723" t="s">
        <v>1819</v>
      </c>
      <c r="R723" t="s">
        <v>1820</v>
      </c>
      <c r="S723">
        <v>365</v>
      </c>
      <c r="T723" t="s">
        <v>2012</v>
      </c>
      <c r="U723" s="74" t="s">
        <v>2013</v>
      </c>
      <c r="V723" t="s">
        <v>1409</v>
      </c>
      <c r="W723" t="s">
        <v>1410</v>
      </c>
      <c r="X723">
        <v>3.36</v>
      </c>
      <c r="Y723">
        <v>3.59</v>
      </c>
      <c r="Z723">
        <v>3.56</v>
      </c>
      <c r="AA723">
        <v>1.78</v>
      </c>
      <c r="AB723" s="74" t="s">
        <v>2016</v>
      </c>
      <c r="AC723" s="74" t="s">
        <v>2017</v>
      </c>
    </row>
    <row r="724" spans="1:29" x14ac:dyDescent="0.25">
      <c r="A724" t="s">
        <v>2004</v>
      </c>
      <c r="B724" t="s">
        <v>746</v>
      </c>
      <c r="C724" t="s">
        <v>716</v>
      </c>
      <c r="D724" t="s">
        <v>717</v>
      </c>
      <c r="E724" t="s">
        <v>716</v>
      </c>
      <c r="F724" t="s">
        <v>718</v>
      </c>
      <c r="G724" t="s">
        <v>2005</v>
      </c>
      <c r="H724" t="s">
        <v>906</v>
      </c>
      <c r="I724" t="s">
        <v>907</v>
      </c>
      <c r="J724" s="74" t="s">
        <v>2006</v>
      </c>
      <c r="K724" t="s">
        <v>2007</v>
      </c>
      <c r="L724" t="s">
        <v>2008</v>
      </c>
      <c r="M724" s="74" t="s">
        <v>2009</v>
      </c>
      <c r="N724" t="s">
        <v>2010</v>
      </c>
      <c r="O724" t="s">
        <v>2011</v>
      </c>
      <c r="P724" s="74" t="s">
        <v>1818</v>
      </c>
      <c r="Q724" t="s">
        <v>1819</v>
      </c>
      <c r="R724" t="s">
        <v>1820</v>
      </c>
      <c r="S724">
        <v>365</v>
      </c>
      <c r="T724" t="s">
        <v>2012</v>
      </c>
      <c r="U724" s="74" t="s">
        <v>2013</v>
      </c>
      <c r="V724" t="s">
        <v>1269</v>
      </c>
      <c r="W724" t="s">
        <v>1270</v>
      </c>
      <c r="X724">
        <v>3.36</v>
      </c>
      <c r="Y724">
        <v>9.61</v>
      </c>
      <c r="Z724">
        <v>9.52</v>
      </c>
      <c r="AA724">
        <v>4.76</v>
      </c>
      <c r="AB724" s="74" t="s">
        <v>2016</v>
      </c>
      <c r="AC724" s="74" t="s">
        <v>2017</v>
      </c>
    </row>
    <row r="725" spans="1:29" x14ac:dyDescent="0.25">
      <c r="A725" t="s">
        <v>2004</v>
      </c>
      <c r="B725" t="s">
        <v>746</v>
      </c>
      <c r="C725" t="s">
        <v>716</v>
      </c>
      <c r="D725" t="s">
        <v>717</v>
      </c>
      <c r="E725" t="s">
        <v>716</v>
      </c>
      <c r="F725" t="s">
        <v>718</v>
      </c>
      <c r="G725" t="s">
        <v>2005</v>
      </c>
      <c r="H725" t="s">
        <v>906</v>
      </c>
      <c r="I725" t="s">
        <v>907</v>
      </c>
      <c r="J725" s="74" t="s">
        <v>2006</v>
      </c>
      <c r="K725" t="s">
        <v>2007</v>
      </c>
      <c r="L725" t="s">
        <v>2008</v>
      </c>
      <c r="M725" s="74" t="s">
        <v>2009</v>
      </c>
      <c r="N725" t="s">
        <v>2010</v>
      </c>
      <c r="O725" t="s">
        <v>2011</v>
      </c>
      <c r="P725" s="74" t="s">
        <v>1818</v>
      </c>
      <c r="Q725" t="s">
        <v>1819</v>
      </c>
      <c r="R725" t="s">
        <v>1820</v>
      </c>
      <c r="S725">
        <v>365</v>
      </c>
      <c r="T725" t="s">
        <v>2012</v>
      </c>
      <c r="U725" s="74" t="s">
        <v>2013</v>
      </c>
      <c r="V725" t="s">
        <v>1158</v>
      </c>
      <c r="W725" t="s">
        <v>1159</v>
      </c>
      <c r="X725">
        <v>3.36</v>
      </c>
      <c r="Y725">
        <v>33.69</v>
      </c>
      <c r="Z725">
        <v>27.824000000000002</v>
      </c>
      <c r="AA725">
        <v>13.912000000000001</v>
      </c>
      <c r="AB725" s="74" t="s">
        <v>2016</v>
      </c>
      <c r="AC725" s="74" t="s">
        <v>2017</v>
      </c>
    </row>
    <row r="726" spans="1:29" x14ac:dyDescent="0.25">
      <c r="A726" t="s">
        <v>2028</v>
      </c>
      <c r="B726" t="s">
        <v>715</v>
      </c>
      <c r="C726" t="s">
        <v>716</v>
      </c>
      <c r="D726" t="s">
        <v>717</v>
      </c>
      <c r="E726" t="s">
        <v>716</v>
      </c>
      <c r="F726" t="s">
        <v>718</v>
      </c>
      <c r="G726" t="s">
        <v>1437</v>
      </c>
      <c r="H726" t="s">
        <v>906</v>
      </c>
      <c r="I726" t="s">
        <v>907</v>
      </c>
      <c r="J726" s="74" t="s">
        <v>2029</v>
      </c>
      <c r="K726" t="s">
        <v>2030</v>
      </c>
      <c r="L726" t="s">
        <v>2031</v>
      </c>
      <c r="M726" s="74" t="s">
        <v>2032</v>
      </c>
      <c r="N726" t="s">
        <v>2033</v>
      </c>
      <c r="O726" t="s">
        <v>2034</v>
      </c>
      <c r="P726" s="74" t="s">
        <v>833</v>
      </c>
      <c r="Q726" t="s">
        <v>834</v>
      </c>
      <c r="R726" t="s">
        <v>835</v>
      </c>
      <c r="S726">
        <v>365</v>
      </c>
      <c r="T726" t="s">
        <v>2035</v>
      </c>
      <c r="U726" s="74" t="s">
        <v>2036</v>
      </c>
      <c r="V726" t="s">
        <v>1317</v>
      </c>
      <c r="W726" t="s">
        <v>1318</v>
      </c>
      <c r="X726">
        <v>11</v>
      </c>
      <c r="Y726">
        <v>3.44</v>
      </c>
      <c r="Z726">
        <v>3.3279999999999998</v>
      </c>
      <c r="AA726">
        <v>1.6639999999999999</v>
      </c>
      <c r="AB726" s="74" t="s">
        <v>2037</v>
      </c>
      <c r="AC726" s="74" t="s">
        <v>2038</v>
      </c>
    </row>
    <row r="727" spans="1:29" x14ac:dyDescent="0.25">
      <c r="A727" t="s">
        <v>2028</v>
      </c>
      <c r="B727" t="s">
        <v>715</v>
      </c>
      <c r="C727" t="s">
        <v>716</v>
      </c>
      <c r="D727" t="s">
        <v>717</v>
      </c>
      <c r="E727" t="s">
        <v>716</v>
      </c>
      <c r="F727" t="s">
        <v>718</v>
      </c>
      <c r="G727" t="s">
        <v>1437</v>
      </c>
      <c r="H727" t="s">
        <v>906</v>
      </c>
      <c r="I727" t="s">
        <v>907</v>
      </c>
      <c r="J727" s="74" t="s">
        <v>2029</v>
      </c>
      <c r="K727" t="s">
        <v>2030</v>
      </c>
      <c r="L727" t="s">
        <v>2031</v>
      </c>
      <c r="M727" s="74" t="s">
        <v>2032</v>
      </c>
      <c r="N727" t="s">
        <v>2033</v>
      </c>
      <c r="O727" t="s">
        <v>2034</v>
      </c>
      <c r="P727" s="74" t="s">
        <v>833</v>
      </c>
      <c r="Q727" t="s">
        <v>834</v>
      </c>
      <c r="R727" t="s">
        <v>835</v>
      </c>
      <c r="S727">
        <v>365</v>
      </c>
      <c r="T727" t="s">
        <v>2035</v>
      </c>
      <c r="U727" s="74" t="s">
        <v>2036</v>
      </c>
      <c r="V727" t="s">
        <v>1336</v>
      </c>
      <c r="W727" t="s">
        <v>1337</v>
      </c>
      <c r="X727">
        <v>11</v>
      </c>
      <c r="Y727">
        <v>1.71</v>
      </c>
      <c r="Z727">
        <v>1.6639999999999999</v>
      </c>
      <c r="AA727">
        <v>0.83199999999999996</v>
      </c>
      <c r="AB727" s="74" t="s">
        <v>2037</v>
      </c>
      <c r="AC727" s="74" t="s">
        <v>2038</v>
      </c>
    </row>
    <row r="728" spans="1:29" x14ac:dyDescent="0.25">
      <c r="A728" t="s">
        <v>2028</v>
      </c>
      <c r="B728" t="s">
        <v>715</v>
      </c>
      <c r="C728" t="s">
        <v>716</v>
      </c>
      <c r="D728" t="s">
        <v>717</v>
      </c>
      <c r="E728" t="s">
        <v>716</v>
      </c>
      <c r="F728" t="s">
        <v>718</v>
      </c>
      <c r="G728" t="s">
        <v>1437</v>
      </c>
      <c r="H728" t="s">
        <v>906</v>
      </c>
      <c r="I728" t="s">
        <v>907</v>
      </c>
      <c r="J728" s="74" t="s">
        <v>2029</v>
      </c>
      <c r="K728" t="s">
        <v>2030</v>
      </c>
      <c r="L728" t="s">
        <v>2031</v>
      </c>
      <c r="M728" s="74" t="s">
        <v>2032</v>
      </c>
      <c r="N728" t="s">
        <v>2033</v>
      </c>
      <c r="O728" t="s">
        <v>2034</v>
      </c>
      <c r="P728" s="74" t="s">
        <v>833</v>
      </c>
      <c r="Q728" t="s">
        <v>834</v>
      </c>
      <c r="R728" t="s">
        <v>835</v>
      </c>
      <c r="S728">
        <v>365</v>
      </c>
      <c r="T728" t="s">
        <v>2035</v>
      </c>
      <c r="U728" s="74" t="s">
        <v>2036</v>
      </c>
      <c r="V728" t="s">
        <v>1297</v>
      </c>
      <c r="W728" t="s">
        <v>1298</v>
      </c>
      <c r="X728">
        <v>11</v>
      </c>
      <c r="Y728">
        <v>113.4</v>
      </c>
      <c r="Z728">
        <v>113.328</v>
      </c>
      <c r="AA728">
        <v>56.664000000000001</v>
      </c>
      <c r="AB728" s="74" t="s">
        <v>2037</v>
      </c>
      <c r="AC728" s="74" t="s">
        <v>2038</v>
      </c>
    </row>
    <row r="729" spans="1:29" x14ac:dyDescent="0.25">
      <c r="A729" t="s">
        <v>2028</v>
      </c>
      <c r="B729" t="s">
        <v>715</v>
      </c>
      <c r="C729" t="s">
        <v>716</v>
      </c>
      <c r="D729" t="s">
        <v>717</v>
      </c>
      <c r="E729" t="s">
        <v>716</v>
      </c>
      <c r="F729" t="s">
        <v>718</v>
      </c>
      <c r="G729" t="s">
        <v>1437</v>
      </c>
      <c r="H729" t="s">
        <v>906</v>
      </c>
      <c r="I729" t="s">
        <v>907</v>
      </c>
      <c r="J729" s="74" t="s">
        <v>2029</v>
      </c>
      <c r="K729" t="s">
        <v>2030</v>
      </c>
      <c r="L729" t="s">
        <v>2031</v>
      </c>
      <c r="M729" s="74" t="s">
        <v>2032</v>
      </c>
      <c r="N729" t="s">
        <v>2033</v>
      </c>
      <c r="O729" t="s">
        <v>2034</v>
      </c>
      <c r="P729" s="74" t="s">
        <v>833</v>
      </c>
      <c r="Q729" t="s">
        <v>834</v>
      </c>
      <c r="R729" t="s">
        <v>835</v>
      </c>
      <c r="S729">
        <v>365</v>
      </c>
      <c r="T729" t="s">
        <v>2035</v>
      </c>
      <c r="U729" s="74" t="s">
        <v>2036</v>
      </c>
      <c r="V729" t="s">
        <v>824</v>
      </c>
      <c r="W729" t="s">
        <v>825</v>
      </c>
      <c r="X729">
        <v>11</v>
      </c>
      <c r="Y729">
        <v>8.6199999999999992</v>
      </c>
      <c r="Z729">
        <v>8.5904000000000007</v>
      </c>
      <c r="AA729">
        <v>4.2952000000000004</v>
      </c>
      <c r="AB729" s="74" t="s">
        <v>2037</v>
      </c>
      <c r="AC729" s="74" t="s">
        <v>2038</v>
      </c>
    </row>
    <row r="730" spans="1:29" x14ac:dyDescent="0.25">
      <c r="A730" t="s">
        <v>2028</v>
      </c>
      <c r="B730" t="s">
        <v>715</v>
      </c>
      <c r="C730" t="s">
        <v>716</v>
      </c>
      <c r="D730" t="s">
        <v>717</v>
      </c>
      <c r="E730" t="s">
        <v>716</v>
      </c>
      <c r="F730" t="s">
        <v>718</v>
      </c>
      <c r="G730" t="s">
        <v>1437</v>
      </c>
      <c r="H730" t="s">
        <v>906</v>
      </c>
      <c r="I730" t="s">
        <v>907</v>
      </c>
      <c r="J730" s="74" t="s">
        <v>2029</v>
      </c>
      <c r="K730" t="s">
        <v>2030</v>
      </c>
      <c r="L730" t="s">
        <v>2031</v>
      </c>
      <c r="M730" s="74" t="s">
        <v>2032</v>
      </c>
      <c r="N730" t="s">
        <v>2033</v>
      </c>
      <c r="O730" t="s">
        <v>2034</v>
      </c>
      <c r="P730" s="74" t="s">
        <v>833</v>
      </c>
      <c r="Q730" t="s">
        <v>834</v>
      </c>
      <c r="R730" t="s">
        <v>835</v>
      </c>
      <c r="S730">
        <v>365</v>
      </c>
      <c r="T730" t="s">
        <v>2035</v>
      </c>
      <c r="U730" s="74" t="s">
        <v>2036</v>
      </c>
      <c r="V730" t="s">
        <v>756</v>
      </c>
      <c r="W730" t="s">
        <v>757</v>
      </c>
      <c r="X730">
        <v>11</v>
      </c>
      <c r="Y730">
        <v>5.35</v>
      </c>
      <c r="Z730">
        <v>5.34</v>
      </c>
      <c r="AA730">
        <v>2.67</v>
      </c>
      <c r="AB730" s="74" t="s">
        <v>2037</v>
      </c>
      <c r="AC730" s="74" t="s">
        <v>2038</v>
      </c>
    </row>
    <row r="731" spans="1:29" x14ac:dyDescent="0.25">
      <c r="A731" t="s">
        <v>2028</v>
      </c>
      <c r="B731" t="s">
        <v>715</v>
      </c>
      <c r="C731" t="s">
        <v>716</v>
      </c>
      <c r="D731" t="s">
        <v>717</v>
      </c>
      <c r="E731" t="s">
        <v>716</v>
      </c>
      <c r="F731" t="s">
        <v>718</v>
      </c>
      <c r="G731" t="s">
        <v>1437</v>
      </c>
      <c r="H731" t="s">
        <v>906</v>
      </c>
      <c r="I731" t="s">
        <v>907</v>
      </c>
      <c r="J731" s="74" t="s">
        <v>2029</v>
      </c>
      <c r="K731" t="s">
        <v>2030</v>
      </c>
      <c r="L731" t="s">
        <v>2031</v>
      </c>
      <c r="M731" s="74" t="s">
        <v>2032</v>
      </c>
      <c r="N731" t="s">
        <v>2033</v>
      </c>
      <c r="O731" t="s">
        <v>2034</v>
      </c>
      <c r="P731" s="74" t="s">
        <v>833</v>
      </c>
      <c r="Q731" t="s">
        <v>834</v>
      </c>
      <c r="R731" t="s">
        <v>835</v>
      </c>
      <c r="S731">
        <v>365</v>
      </c>
      <c r="T731" t="s">
        <v>2035</v>
      </c>
      <c r="U731" s="74" t="s">
        <v>2036</v>
      </c>
      <c r="V731" t="s">
        <v>1098</v>
      </c>
      <c r="W731" t="s">
        <v>1099</v>
      </c>
      <c r="X731">
        <v>11</v>
      </c>
      <c r="Y731">
        <v>3.22</v>
      </c>
      <c r="Z731">
        <v>3.04</v>
      </c>
      <c r="AA731">
        <v>1.52</v>
      </c>
      <c r="AB731" s="74" t="s">
        <v>2037</v>
      </c>
      <c r="AC731" s="74" t="s">
        <v>2038</v>
      </c>
    </row>
    <row r="732" spans="1:29" x14ac:dyDescent="0.25">
      <c r="A732" t="s">
        <v>2028</v>
      </c>
      <c r="B732" t="s">
        <v>715</v>
      </c>
      <c r="C732" t="s">
        <v>716</v>
      </c>
      <c r="D732" t="s">
        <v>717</v>
      </c>
      <c r="E732" t="s">
        <v>716</v>
      </c>
      <c r="F732" t="s">
        <v>718</v>
      </c>
      <c r="G732" t="s">
        <v>1437</v>
      </c>
      <c r="H732" t="s">
        <v>906</v>
      </c>
      <c r="I732" t="s">
        <v>907</v>
      </c>
      <c r="J732" s="74" t="s">
        <v>2029</v>
      </c>
      <c r="K732" t="s">
        <v>2030</v>
      </c>
      <c r="L732" t="s">
        <v>2031</v>
      </c>
      <c r="M732" s="74" t="s">
        <v>2032</v>
      </c>
      <c r="N732" t="s">
        <v>2033</v>
      </c>
      <c r="O732" t="s">
        <v>2034</v>
      </c>
      <c r="P732" s="74" t="s">
        <v>833</v>
      </c>
      <c r="Q732" t="s">
        <v>834</v>
      </c>
      <c r="R732" t="s">
        <v>835</v>
      </c>
      <c r="S732">
        <v>365</v>
      </c>
      <c r="T732" t="s">
        <v>2035</v>
      </c>
      <c r="U732" s="74" t="s">
        <v>2036</v>
      </c>
      <c r="V732" t="s">
        <v>1160</v>
      </c>
      <c r="W732" t="s">
        <v>1161</v>
      </c>
      <c r="X732">
        <v>11</v>
      </c>
      <c r="Y732">
        <v>14.44</v>
      </c>
      <c r="Z732">
        <v>14.432</v>
      </c>
      <c r="AA732">
        <v>7.2160000000000002</v>
      </c>
      <c r="AB732" s="74" t="s">
        <v>2037</v>
      </c>
      <c r="AC732" s="74" t="s">
        <v>2038</v>
      </c>
    </row>
    <row r="733" spans="1:29" x14ac:dyDescent="0.25">
      <c r="A733" t="s">
        <v>2028</v>
      </c>
      <c r="B733" t="s">
        <v>715</v>
      </c>
      <c r="C733" t="s">
        <v>716</v>
      </c>
      <c r="D733" t="s">
        <v>717</v>
      </c>
      <c r="E733" t="s">
        <v>716</v>
      </c>
      <c r="F733" t="s">
        <v>718</v>
      </c>
      <c r="G733" t="s">
        <v>1437</v>
      </c>
      <c r="H733" t="s">
        <v>906</v>
      </c>
      <c r="I733" t="s">
        <v>907</v>
      </c>
      <c r="J733" s="74" t="s">
        <v>2029</v>
      </c>
      <c r="K733" t="s">
        <v>2030</v>
      </c>
      <c r="L733" t="s">
        <v>2031</v>
      </c>
      <c r="M733" s="74" t="s">
        <v>2032</v>
      </c>
      <c r="N733" t="s">
        <v>2033</v>
      </c>
      <c r="O733" t="s">
        <v>2034</v>
      </c>
      <c r="P733" s="74" t="s">
        <v>833</v>
      </c>
      <c r="Q733" t="s">
        <v>834</v>
      </c>
      <c r="R733" t="s">
        <v>835</v>
      </c>
      <c r="S733">
        <v>365</v>
      </c>
      <c r="T733" t="s">
        <v>2035</v>
      </c>
      <c r="U733" s="74" t="s">
        <v>2036</v>
      </c>
      <c r="V733" t="s">
        <v>1158</v>
      </c>
      <c r="W733" t="s">
        <v>1159</v>
      </c>
      <c r="X733">
        <v>11</v>
      </c>
      <c r="Y733">
        <v>44.744</v>
      </c>
      <c r="Z733">
        <v>44.704000000000001</v>
      </c>
      <c r="AA733">
        <v>22.352</v>
      </c>
      <c r="AB733" s="74" t="s">
        <v>2037</v>
      </c>
      <c r="AC733" s="74" t="s">
        <v>2038</v>
      </c>
    </row>
    <row r="734" spans="1:29" x14ac:dyDescent="0.25">
      <c r="A734" t="s">
        <v>2028</v>
      </c>
      <c r="B734" t="s">
        <v>715</v>
      </c>
      <c r="C734" t="s">
        <v>716</v>
      </c>
      <c r="D734" t="s">
        <v>717</v>
      </c>
      <c r="E734" t="s">
        <v>716</v>
      </c>
      <c r="F734" t="s">
        <v>718</v>
      </c>
      <c r="G734" t="s">
        <v>1437</v>
      </c>
      <c r="H734" t="s">
        <v>906</v>
      </c>
      <c r="I734" t="s">
        <v>907</v>
      </c>
      <c r="J734" s="74" t="s">
        <v>2029</v>
      </c>
      <c r="K734" t="s">
        <v>2030</v>
      </c>
      <c r="L734" t="s">
        <v>2031</v>
      </c>
      <c r="M734" s="74" t="s">
        <v>2032</v>
      </c>
      <c r="N734" t="s">
        <v>2033</v>
      </c>
      <c r="O734" t="s">
        <v>2034</v>
      </c>
      <c r="P734" s="74" t="s">
        <v>833</v>
      </c>
      <c r="Q734" t="s">
        <v>834</v>
      </c>
      <c r="R734" t="s">
        <v>835</v>
      </c>
      <c r="S734">
        <v>365</v>
      </c>
      <c r="T734" t="s">
        <v>2035</v>
      </c>
      <c r="U734" s="74" t="s">
        <v>2036</v>
      </c>
      <c r="V734" t="s">
        <v>1269</v>
      </c>
      <c r="W734" t="s">
        <v>1270</v>
      </c>
      <c r="X734">
        <v>11</v>
      </c>
      <c r="Y734">
        <v>51.3</v>
      </c>
      <c r="Z734">
        <v>51.171199999999999</v>
      </c>
      <c r="AA734">
        <v>25.585599999999999</v>
      </c>
      <c r="AB734" s="74" t="s">
        <v>2037</v>
      </c>
      <c r="AC734" s="74" t="s">
        <v>2038</v>
      </c>
    </row>
    <row r="735" spans="1:29" x14ac:dyDescent="0.25">
      <c r="A735" t="s">
        <v>2028</v>
      </c>
      <c r="B735" t="s">
        <v>715</v>
      </c>
      <c r="C735" t="s">
        <v>716</v>
      </c>
      <c r="D735" t="s">
        <v>717</v>
      </c>
      <c r="E735" t="s">
        <v>716</v>
      </c>
      <c r="F735" t="s">
        <v>718</v>
      </c>
      <c r="G735" t="s">
        <v>1437</v>
      </c>
      <c r="H735" t="s">
        <v>906</v>
      </c>
      <c r="I735" t="s">
        <v>907</v>
      </c>
      <c r="J735" s="74" t="s">
        <v>2029</v>
      </c>
      <c r="K735" t="s">
        <v>2030</v>
      </c>
      <c r="L735" t="s">
        <v>2031</v>
      </c>
      <c r="M735" s="74" t="s">
        <v>2032</v>
      </c>
      <c r="N735" t="s">
        <v>2033</v>
      </c>
      <c r="O735" t="s">
        <v>2034</v>
      </c>
      <c r="P735" s="74" t="s">
        <v>833</v>
      </c>
      <c r="Q735" t="s">
        <v>834</v>
      </c>
      <c r="R735" t="s">
        <v>835</v>
      </c>
      <c r="S735">
        <v>365</v>
      </c>
      <c r="T735" t="s">
        <v>2035</v>
      </c>
      <c r="U735" s="74" t="s">
        <v>2036</v>
      </c>
      <c r="V735" t="s">
        <v>739</v>
      </c>
      <c r="W735" t="s">
        <v>1905</v>
      </c>
      <c r="X735">
        <v>11</v>
      </c>
      <c r="Y735">
        <v>5.04</v>
      </c>
      <c r="Z735">
        <v>5.04</v>
      </c>
      <c r="AA735">
        <v>2.52</v>
      </c>
      <c r="AB735" s="74" t="s">
        <v>2037</v>
      </c>
      <c r="AC735" s="74" t="s">
        <v>2038</v>
      </c>
    </row>
    <row r="736" spans="1:29" x14ac:dyDescent="0.25">
      <c r="A736" t="s">
        <v>2028</v>
      </c>
      <c r="B736" t="s">
        <v>715</v>
      </c>
      <c r="C736" t="s">
        <v>716</v>
      </c>
      <c r="D736" t="s">
        <v>717</v>
      </c>
      <c r="E736" t="s">
        <v>716</v>
      </c>
      <c r="F736" t="s">
        <v>718</v>
      </c>
      <c r="G736" t="s">
        <v>1437</v>
      </c>
      <c r="H736" t="s">
        <v>906</v>
      </c>
      <c r="I736" t="s">
        <v>907</v>
      </c>
      <c r="J736" s="74" t="s">
        <v>2029</v>
      </c>
      <c r="K736" t="s">
        <v>2030</v>
      </c>
      <c r="L736" t="s">
        <v>2031</v>
      </c>
      <c r="M736" s="74" t="s">
        <v>2032</v>
      </c>
      <c r="N736" t="s">
        <v>2033</v>
      </c>
      <c r="O736" t="s">
        <v>2034</v>
      </c>
      <c r="P736" s="74" t="s">
        <v>833</v>
      </c>
      <c r="Q736" t="s">
        <v>834</v>
      </c>
      <c r="R736" t="s">
        <v>835</v>
      </c>
      <c r="S736">
        <v>365</v>
      </c>
      <c r="T736" t="s">
        <v>2035</v>
      </c>
      <c r="U736" s="74" t="s">
        <v>2036</v>
      </c>
      <c r="V736" t="s">
        <v>1417</v>
      </c>
      <c r="W736" t="s">
        <v>1418</v>
      </c>
      <c r="X736">
        <v>11</v>
      </c>
      <c r="Y736">
        <v>12.98</v>
      </c>
      <c r="Z736">
        <v>12.958399999999999</v>
      </c>
      <c r="AA736">
        <v>6.4791999999999996</v>
      </c>
      <c r="AB736" s="74" t="s">
        <v>2037</v>
      </c>
      <c r="AC736" s="74" t="s">
        <v>2038</v>
      </c>
    </row>
    <row r="737" spans="1:29" x14ac:dyDescent="0.25">
      <c r="A737" t="s">
        <v>2028</v>
      </c>
      <c r="B737" t="s">
        <v>715</v>
      </c>
      <c r="C737" t="s">
        <v>716</v>
      </c>
      <c r="D737" t="s">
        <v>717</v>
      </c>
      <c r="E737" t="s">
        <v>716</v>
      </c>
      <c r="F737" t="s">
        <v>718</v>
      </c>
      <c r="G737" t="s">
        <v>1437</v>
      </c>
      <c r="H737" t="s">
        <v>906</v>
      </c>
      <c r="I737" t="s">
        <v>907</v>
      </c>
      <c r="J737" s="74" t="s">
        <v>2029</v>
      </c>
      <c r="K737" t="s">
        <v>2030</v>
      </c>
      <c r="L737" t="s">
        <v>2031</v>
      </c>
      <c r="M737" s="74" t="s">
        <v>2032</v>
      </c>
      <c r="N737" t="s">
        <v>2033</v>
      </c>
      <c r="O737" t="s">
        <v>2034</v>
      </c>
      <c r="P737" s="74" t="s">
        <v>833</v>
      </c>
      <c r="Q737" t="s">
        <v>834</v>
      </c>
      <c r="R737" t="s">
        <v>835</v>
      </c>
      <c r="S737">
        <v>365</v>
      </c>
      <c r="T737" t="s">
        <v>2035</v>
      </c>
      <c r="U737" s="74" t="s">
        <v>2036</v>
      </c>
      <c r="V737" t="s">
        <v>737</v>
      </c>
      <c r="W737" t="s">
        <v>1498</v>
      </c>
      <c r="X737">
        <v>11</v>
      </c>
      <c r="Y737">
        <v>2.38</v>
      </c>
      <c r="Z737">
        <v>2.3056000000000001</v>
      </c>
      <c r="AA737">
        <v>1.1528</v>
      </c>
      <c r="AB737" s="74" t="s">
        <v>2037</v>
      </c>
      <c r="AC737" s="74" t="s">
        <v>2038</v>
      </c>
    </row>
    <row r="738" spans="1:29" x14ac:dyDescent="0.25">
      <c r="A738" t="s">
        <v>2028</v>
      </c>
      <c r="B738" t="s">
        <v>715</v>
      </c>
      <c r="C738" t="s">
        <v>716</v>
      </c>
      <c r="D738" t="s">
        <v>717</v>
      </c>
      <c r="E738" t="s">
        <v>716</v>
      </c>
      <c r="F738" t="s">
        <v>718</v>
      </c>
      <c r="G738" t="s">
        <v>1437</v>
      </c>
      <c r="H738" t="s">
        <v>906</v>
      </c>
      <c r="I738" t="s">
        <v>907</v>
      </c>
      <c r="J738" s="74" t="s">
        <v>2029</v>
      </c>
      <c r="K738" t="s">
        <v>2030</v>
      </c>
      <c r="L738" t="s">
        <v>2031</v>
      </c>
      <c r="M738" s="74" t="s">
        <v>2032</v>
      </c>
      <c r="N738" t="s">
        <v>2033</v>
      </c>
      <c r="O738" t="s">
        <v>2034</v>
      </c>
      <c r="P738" s="74" t="s">
        <v>833</v>
      </c>
      <c r="Q738" t="s">
        <v>834</v>
      </c>
      <c r="R738" t="s">
        <v>835</v>
      </c>
      <c r="S738">
        <v>365</v>
      </c>
      <c r="T738" t="s">
        <v>2035</v>
      </c>
      <c r="U738" s="74" t="s">
        <v>2036</v>
      </c>
      <c r="V738" t="s">
        <v>2024</v>
      </c>
      <c r="W738" t="s">
        <v>2025</v>
      </c>
      <c r="X738">
        <v>11</v>
      </c>
      <c r="Y738">
        <v>12.97</v>
      </c>
      <c r="Z738">
        <v>12.88</v>
      </c>
      <c r="AA738">
        <v>6.44</v>
      </c>
      <c r="AB738" s="74" t="s">
        <v>2037</v>
      </c>
      <c r="AC738" s="74" t="s">
        <v>2038</v>
      </c>
    </row>
    <row r="739" spans="1:29" x14ac:dyDescent="0.25">
      <c r="A739" t="s">
        <v>2028</v>
      </c>
      <c r="B739" t="s">
        <v>715</v>
      </c>
      <c r="C739" t="s">
        <v>716</v>
      </c>
      <c r="D739" t="s">
        <v>717</v>
      </c>
      <c r="E739" t="s">
        <v>716</v>
      </c>
      <c r="F739" t="s">
        <v>718</v>
      </c>
      <c r="G739" t="s">
        <v>1437</v>
      </c>
      <c r="H739" t="s">
        <v>906</v>
      </c>
      <c r="I739" t="s">
        <v>907</v>
      </c>
      <c r="J739" s="74" t="s">
        <v>2029</v>
      </c>
      <c r="K739" t="s">
        <v>2030</v>
      </c>
      <c r="L739" t="s">
        <v>2031</v>
      </c>
      <c r="M739" s="74" t="s">
        <v>2032</v>
      </c>
      <c r="N739" t="s">
        <v>2033</v>
      </c>
      <c r="O739" t="s">
        <v>2034</v>
      </c>
      <c r="P739" s="74" t="s">
        <v>833</v>
      </c>
      <c r="Q739" t="s">
        <v>834</v>
      </c>
      <c r="R739" t="s">
        <v>835</v>
      </c>
      <c r="S739">
        <v>365</v>
      </c>
      <c r="T739" t="s">
        <v>2035</v>
      </c>
      <c r="U739" s="74" t="s">
        <v>2036</v>
      </c>
      <c r="V739" t="s">
        <v>846</v>
      </c>
      <c r="W739" t="s">
        <v>847</v>
      </c>
      <c r="X739">
        <v>11</v>
      </c>
      <c r="Y739">
        <v>1.61</v>
      </c>
      <c r="Z739">
        <v>1.5952</v>
      </c>
      <c r="AA739">
        <v>0.79759999999999998</v>
      </c>
      <c r="AB739" s="74" t="s">
        <v>2037</v>
      </c>
      <c r="AC739" s="74" t="s">
        <v>2038</v>
      </c>
    </row>
    <row r="740" spans="1:29" x14ac:dyDescent="0.25">
      <c r="A740" t="s">
        <v>2028</v>
      </c>
      <c r="B740" t="s">
        <v>715</v>
      </c>
      <c r="C740" t="s">
        <v>716</v>
      </c>
      <c r="D740" t="s">
        <v>717</v>
      </c>
      <c r="E740" t="s">
        <v>716</v>
      </c>
      <c r="F740" t="s">
        <v>718</v>
      </c>
      <c r="G740" t="s">
        <v>1437</v>
      </c>
      <c r="H740" t="s">
        <v>906</v>
      </c>
      <c r="I740" t="s">
        <v>907</v>
      </c>
      <c r="J740" s="74" t="s">
        <v>2029</v>
      </c>
      <c r="K740" t="s">
        <v>2030</v>
      </c>
      <c r="L740" t="s">
        <v>2031</v>
      </c>
      <c r="M740" s="74" t="s">
        <v>2032</v>
      </c>
      <c r="N740" t="s">
        <v>2033</v>
      </c>
      <c r="O740" t="s">
        <v>2034</v>
      </c>
      <c r="P740" s="74" t="s">
        <v>833</v>
      </c>
      <c r="Q740" t="s">
        <v>834</v>
      </c>
      <c r="R740" t="s">
        <v>835</v>
      </c>
      <c r="S740">
        <v>365</v>
      </c>
      <c r="T740" t="s">
        <v>2035</v>
      </c>
      <c r="U740" s="74" t="s">
        <v>2036</v>
      </c>
      <c r="V740" t="s">
        <v>741</v>
      </c>
      <c r="W740" t="s">
        <v>742</v>
      </c>
      <c r="X740">
        <v>11</v>
      </c>
      <c r="Y740">
        <v>4.8899999999999997</v>
      </c>
      <c r="Z740">
        <v>4.8639999999999999</v>
      </c>
      <c r="AA740">
        <v>2.4319999999999999</v>
      </c>
      <c r="AB740" s="74" t="s">
        <v>2037</v>
      </c>
      <c r="AC740" s="74" t="s">
        <v>2038</v>
      </c>
    </row>
    <row r="741" spans="1:29" x14ac:dyDescent="0.25">
      <c r="A741" t="s">
        <v>2039</v>
      </c>
      <c r="B741" t="s">
        <v>715</v>
      </c>
      <c r="C741" t="s">
        <v>1915</v>
      </c>
      <c r="D741" t="s">
        <v>717</v>
      </c>
      <c r="E741" t="s">
        <v>716</v>
      </c>
      <c r="F741" t="s">
        <v>718</v>
      </c>
      <c r="G741" t="s">
        <v>2040</v>
      </c>
      <c r="H741" t="s">
        <v>1916</v>
      </c>
      <c r="I741" t="s">
        <v>1917</v>
      </c>
      <c r="J741" s="74" t="s">
        <v>2041</v>
      </c>
      <c r="K741" t="s">
        <v>2042</v>
      </c>
      <c r="L741" t="s">
        <v>2043</v>
      </c>
      <c r="M741" s="74" t="s">
        <v>2044</v>
      </c>
      <c r="N741" t="s">
        <v>2045</v>
      </c>
      <c r="O741" t="s">
        <v>2046</v>
      </c>
      <c r="S741">
        <v>365</v>
      </c>
      <c r="T741" t="s">
        <v>2047</v>
      </c>
      <c r="U741" s="74" t="s">
        <v>2048</v>
      </c>
      <c r="V741" t="s">
        <v>1987</v>
      </c>
      <c r="W741" t="s">
        <v>1988</v>
      </c>
      <c r="X741">
        <v>22.9</v>
      </c>
      <c r="Y741">
        <v>10.01</v>
      </c>
      <c r="Z741">
        <v>9.84</v>
      </c>
      <c r="AA741">
        <v>4.92</v>
      </c>
      <c r="AB741" s="74" t="s">
        <v>2049</v>
      </c>
      <c r="AC741" s="74" t="s">
        <v>2050</v>
      </c>
    </row>
    <row r="742" spans="1:29" x14ac:dyDescent="0.25">
      <c r="A742" t="s">
        <v>2039</v>
      </c>
      <c r="B742" t="s">
        <v>715</v>
      </c>
      <c r="C742" t="s">
        <v>1915</v>
      </c>
      <c r="D742" t="s">
        <v>717</v>
      </c>
      <c r="E742" t="s">
        <v>716</v>
      </c>
      <c r="F742" t="s">
        <v>718</v>
      </c>
      <c r="G742" t="s">
        <v>2040</v>
      </c>
      <c r="H742" t="s">
        <v>1916</v>
      </c>
      <c r="I742" t="s">
        <v>1917</v>
      </c>
      <c r="J742" s="74" t="s">
        <v>2041</v>
      </c>
      <c r="K742" t="s">
        <v>2042</v>
      </c>
      <c r="L742" t="s">
        <v>2043</v>
      </c>
      <c r="M742" s="74" t="s">
        <v>2044</v>
      </c>
      <c r="N742" t="s">
        <v>2045</v>
      </c>
      <c r="O742" t="s">
        <v>2046</v>
      </c>
      <c r="S742">
        <v>365</v>
      </c>
      <c r="T742" t="s">
        <v>2047</v>
      </c>
      <c r="U742" s="74" t="s">
        <v>2048</v>
      </c>
      <c r="V742" t="s">
        <v>1927</v>
      </c>
      <c r="W742" t="s">
        <v>1928</v>
      </c>
      <c r="X742">
        <v>22.9</v>
      </c>
      <c r="Y742">
        <v>432.08</v>
      </c>
      <c r="Z742">
        <v>415.66</v>
      </c>
      <c r="AA742">
        <v>207.83</v>
      </c>
      <c r="AB742" s="74" t="s">
        <v>2049</v>
      </c>
      <c r="AC742" s="74" t="s">
        <v>2050</v>
      </c>
    </row>
    <row r="743" spans="1:29" x14ac:dyDescent="0.25">
      <c r="A743" t="s">
        <v>2039</v>
      </c>
      <c r="B743" t="s">
        <v>715</v>
      </c>
      <c r="C743" t="s">
        <v>1915</v>
      </c>
      <c r="D743" t="s">
        <v>717</v>
      </c>
      <c r="E743" t="s">
        <v>716</v>
      </c>
      <c r="F743" t="s">
        <v>718</v>
      </c>
      <c r="G743" t="s">
        <v>2040</v>
      </c>
      <c r="H743" t="s">
        <v>1916</v>
      </c>
      <c r="I743" t="s">
        <v>1917</v>
      </c>
      <c r="J743" s="74" t="s">
        <v>2041</v>
      </c>
      <c r="K743" t="s">
        <v>2042</v>
      </c>
      <c r="L743" t="s">
        <v>2043</v>
      </c>
      <c r="M743" s="74" t="s">
        <v>2044</v>
      </c>
      <c r="N743" t="s">
        <v>2045</v>
      </c>
      <c r="O743" t="s">
        <v>2046</v>
      </c>
      <c r="S743">
        <v>365</v>
      </c>
      <c r="T743" t="s">
        <v>2047</v>
      </c>
      <c r="U743" s="74" t="s">
        <v>2048</v>
      </c>
      <c r="V743" t="s">
        <v>1954</v>
      </c>
      <c r="W743" t="s">
        <v>1955</v>
      </c>
      <c r="X743">
        <v>22.9</v>
      </c>
      <c r="Y743">
        <v>1.43</v>
      </c>
      <c r="Z743">
        <v>1.2</v>
      </c>
      <c r="AA743">
        <v>0.6</v>
      </c>
      <c r="AB743" s="74" t="s">
        <v>2049</v>
      </c>
      <c r="AC743" s="74" t="s">
        <v>2050</v>
      </c>
    </row>
    <row r="744" spans="1:29" x14ac:dyDescent="0.25">
      <c r="A744" t="s">
        <v>2051</v>
      </c>
      <c r="B744" t="s">
        <v>715</v>
      </c>
      <c r="C744" t="s">
        <v>1915</v>
      </c>
      <c r="D744" t="s">
        <v>717</v>
      </c>
      <c r="E744" t="s">
        <v>716</v>
      </c>
      <c r="F744" t="s">
        <v>718</v>
      </c>
      <c r="G744" t="s">
        <v>2052</v>
      </c>
      <c r="H744" t="s">
        <v>1943</v>
      </c>
      <c r="I744" t="s">
        <v>1944</v>
      </c>
      <c r="J744" s="74" t="s">
        <v>2053</v>
      </c>
      <c r="K744" t="s">
        <v>2054</v>
      </c>
      <c r="L744" t="s">
        <v>2055</v>
      </c>
      <c r="M744" s="74" t="s">
        <v>1984</v>
      </c>
      <c r="N744" t="s">
        <v>1332</v>
      </c>
      <c r="O744" t="s">
        <v>1333</v>
      </c>
      <c r="P744" s="74" t="s">
        <v>833</v>
      </c>
      <c r="Q744" t="s">
        <v>834</v>
      </c>
      <c r="R744" t="s">
        <v>835</v>
      </c>
      <c r="S744">
        <v>365</v>
      </c>
      <c r="T744" t="s">
        <v>2056</v>
      </c>
      <c r="U744" s="74" t="s">
        <v>2057</v>
      </c>
      <c r="V744" t="s">
        <v>1927</v>
      </c>
      <c r="W744" t="s">
        <v>1928</v>
      </c>
      <c r="X744">
        <v>10</v>
      </c>
      <c r="Y744">
        <v>187.86</v>
      </c>
      <c r="Z744">
        <v>187.54</v>
      </c>
      <c r="AA744">
        <v>93.76</v>
      </c>
      <c r="AB744" s="74" t="s">
        <v>2058</v>
      </c>
      <c r="AC744" s="74" t="s">
        <v>2059</v>
      </c>
    </row>
    <row r="745" spans="1:29" x14ac:dyDescent="0.25">
      <c r="A745" t="s">
        <v>2051</v>
      </c>
      <c r="B745" t="s">
        <v>715</v>
      </c>
      <c r="C745" t="s">
        <v>1915</v>
      </c>
      <c r="D745" t="s">
        <v>717</v>
      </c>
      <c r="E745" t="s">
        <v>716</v>
      </c>
      <c r="F745" t="s">
        <v>718</v>
      </c>
      <c r="G745" t="s">
        <v>2052</v>
      </c>
      <c r="H745" t="s">
        <v>1943</v>
      </c>
      <c r="I745" t="s">
        <v>1944</v>
      </c>
      <c r="J745" s="74" t="s">
        <v>2053</v>
      </c>
      <c r="K745" t="s">
        <v>2054</v>
      </c>
      <c r="L745" t="s">
        <v>2055</v>
      </c>
      <c r="M745" s="74" t="s">
        <v>1984</v>
      </c>
      <c r="N745" t="s">
        <v>1332</v>
      </c>
      <c r="O745" t="s">
        <v>1333</v>
      </c>
      <c r="P745" s="74" t="s">
        <v>833</v>
      </c>
      <c r="Q745" t="s">
        <v>834</v>
      </c>
      <c r="R745" t="s">
        <v>835</v>
      </c>
      <c r="S745">
        <v>365</v>
      </c>
      <c r="T745" t="s">
        <v>2056</v>
      </c>
      <c r="U745" s="74" t="s">
        <v>2057</v>
      </c>
      <c r="V745" t="s">
        <v>2060</v>
      </c>
      <c r="W745" t="s">
        <v>2061</v>
      </c>
      <c r="X745">
        <v>10</v>
      </c>
      <c r="Y745">
        <v>13.52</v>
      </c>
      <c r="Z745">
        <v>13.51</v>
      </c>
      <c r="AA745">
        <v>6.76</v>
      </c>
      <c r="AB745" s="74" t="s">
        <v>2058</v>
      </c>
      <c r="AC745" s="74" t="s">
        <v>2059</v>
      </c>
    </row>
    <row r="746" spans="1:29" x14ac:dyDescent="0.25">
      <c r="A746" t="s">
        <v>2051</v>
      </c>
      <c r="B746" t="s">
        <v>715</v>
      </c>
      <c r="C746" t="s">
        <v>1915</v>
      </c>
      <c r="D746" t="s">
        <v>717</v>
      </c>
      <c r="E746" t="s">
        <v>716</v>
      </c>
      <c r="F746" t="s">
        <v>718</v>
      </c>
      <c r="G746" t="s">
        <v>2052</v>
      </c>
      <c r="H746" t="s">
        <v>1943</v>
      </c>
      <c r="I746" t="s">
        <v>1944</v>
      </c>
      <c r="J746" s="74" t="s">
        <v>2053</v>
      </c>
      <c r="K746" t="s">
        <v>2054</v>
      </c>
      <c r="L746" t="s">
        <v>2055</v>
      </c>
      <c r="M746" s="74" t="s">
        <v>1984</v>
      </c>
      <c r="N746" t="s">
        <v>1332</v>
      </c>
      <c r="O746" t="s">
        <v>1333</v>
      </c>
      <c r="P746" s="74" t="s">
        <v>833</v>
      </c>
      <c r="Q746" t="s">
        <v>834</v>
      </c>
      <c r="R746" t="s">
        <v>835</v>
      </c>
      <c r="S746">
        <v>365</v>
      </c>
      <c r="T746" t="s">
        <v>2056</v>
      </c>
      <c r="U746" s="74" t="s">
        <v>2057</v>
      </c>
      <c r="V746" t="s">
        <v>1954</v>
      </c>
      <c r="W746" t="s">
        <v>1955</v>
      </c>
      <c r="X746">
        <v>10</v>
      </c>
      <c r="Y746">
        <v>4</v>
      </c>
      <c r="Z746">
        <v>4</v>
      </c>
      <c r="AA746">
        <v>2</v>
      </c>
      <c r="AB746" s="74" t="s">
        <v>2058</v>
      </c>
      <c r="AC746" s="74" t="s">
        <v>2059</v>
      </c>
    </row>
    <row r="747" spans="1:29" x14ac:dyDescent="0.25">
      <c r="A747" t="s">
        <v>2062</v>
      </c>
      <c r="B747" t="s">
        <v>715</v>
      </c>
      <c r="C747" t="s">
        <v>1915</v>
      </c>
      <c r="D747" t="s">
        <v>717</v>
      </c>
      <c r="E747" t="s">
        <v>716</v>
      </c>
      <c r="F747" t="s">
        <v>718</v>
      </c>
      <c r="G747" t="s">
        <v>2063</v>
      </c>
      <c r="H747" t="s">
        <v>1916</v>
      </c>
      <c r="I747" t="s">
        <v>1917</v>
      </c>
      <c r="J747" s="74" t="s">
        <v>2029</v>
      </c>
      <c r="K747" t="s">
        <v>2030</v>
      </c>
      <c r="L747" t="s">
        <v>2064</v>
      </c>
      <c r="M747" s="74" t="s">
        <v>2032</v>
      </c>
      <c r="N747" t="s">
        <v>2033</v>
      </c>
      <c r="O747" t="s">
        <v>2034</v>
      </c>
      <c r="S747">
        <v>365</v>
      </c>
      <c r="T747" t="s">
        <v>2065</v>
      </c>
      <c r="U747" s="74" t="s">
        <v>2066</v>
      </c>
      <c r="V747" t="s">
        <v>2067</v>
      </c>
      <c r="W747" t="s">
        <v>2068</v>
      </c>
      <c r="X747">
        <v>4</v>
      </c>
      <c r="Y747">
        <v>147.84</v>
      </c>
      <c r="Z747">
        <v>147.81</v>
      </c>
      <c r="AA747">
        <v>73.900000000000006</v>
      </c>
      <c r="AB747" s="74" t="s">
        <v>2069</v>
      </c>
      <c r="AC747" s="74" t="s">
        <v>2070</v>
      </c>
    </row>
    <row r="748" spans="1:29" x14ac:dyDescent="0.25">
      <c r="A748" t="s">
        <v>2062</v>
      </c>
      <c r="B748" t="s">
        <v>715</v>
      </c>
      <c r="C748" t="s">
        <v>1915</v>
      </c>
      <c r="D748" t="s">
        <v>717</v>
      </c>
      <c r="E748" t="s">
        <v>716</v>
      </c>
      <c r="F748" t="s">
        <v>718</v>
      </c>
      <c r="G748" t="s">
        <v>2063</v>
      </c>
      <c r="H748" t="s">
        <v>1916</v>
      </c>
      <c r="I748" t="s">
        <v>1917</v>
      </c>
      <c r="J748" s="74" t="s">
        <v>2029</v>
      </c>
      <c r="K748" t="s">
        <v>2030</v>
      </c>
      <c r="L748" t="s">
        <v>2064</v>
      </c>
      <c r="M748" s="74" t="s">
        <v>2032</v>
      </c>
      <c r="N748" t="s">
        <v>2033</v>
      </c>
      <c r="O748" t="s">
        <v>2034</v>
      </c>
      <c r="S748">
        <v>365</v>
      </c>
      <c r="T748" t="s">
        <v>2065</v>
      </c>
      <c r="U748" s="74" t="s">
        <v>2066</v>
      </c>
      <c r="V748" t="s">
        <v>1927</v>
      </c>
      <c r="W748" t="s">
        <v>1928</v>
      </c>
      <c r="X748">
        <v>4</v>
      </c>
      <c r="Y748">
        <v>3.68</v>
      </c>
      <c r="Z748">
        <v>3.6</v>
      </c>
      <c r="AA748">
        <v>1.8</v>
      </c>
      <c r="AB748" s="74" t="s">
        <v>2069</v>
      </c>
      <c r="AC748" s="74" t="s">
        <v>2070</v>
      </c>
    </row>
    <row r="749" spans="1:29" x14ac:dyDescent="0.25">
      <c r="A749" t="s">
        <v>2071</v>
      </c>
      <c r="B749" t="s">
        <v>715</v>
      </c>
      <c r="C749" t="s">
        <v>1915</v>
      </c>
      <c r="D749" t="s">
        <v>717</v>
      </c>
      <c r="E749" t="s">
        <v>716</v>
      </c>
      <c r="F749" t="s">
        <v>718</v>
      </c>
      <c r="G749" t="s">
        <v>1857</v>
      </c>
      <c r="H749" t="s">
        <v>1916</v>
      </c>
      <c r="I749" t="s">
        <v>1917</v>
      </c>
      <c r="J749" s="74" t="s">
        <v>1397</v>
      </c>
      <c r="K749" t="s">
        <v>1398</v>
      </c>
      <c r="L749" t="s">
        <v>1399</v>
      </c>
      <c r="M749" s="74" t="s">
        <v>1397</v>
      </c>
      <c r="N749" t="s">
        <v>1398</v>
      </c>
      <c r="O749" t="s">
        <v>1399</v>
      </c>
      <c r="S749">
        <v>365</v>
      </c>
      <c r="T749" t="s">
        <v>2072</v>
      </c>
      <c r="U749" s="74" t="s">
        <v>2073</v>
      </c>
      <c r="V749" t="s">
        <v>1987</v>
      </c>
      <c r="W749" t="s">
        <v>1988</v>
      </c>
      <c r="X749">
        <v>2.54</v>
      </c>
      <c r="Y749">
        <v>668.1</v>
      </c>
      <c r="Z749">
        <v>650.03</v>
      </c>
      <c r="AA749">
        <v>388.86</v>
      </c>
      <c r="AB749" s="74" t="s">
        <v>2074</v>
      </c>
      <c r="AC749" s="74" t="s">
        <v>2075</v>
      </c>
    </row>
    <row r="750" spans="1:29" x14ac:dyDescent="0.25">
      <c r="A750" t="s">
        <v>2076</v>
      </c>
      <c r="B750" t="s">
        <v>715</v>
      </c>
      <c r="C750" t="s">
        <v>1915</v>
      </c>
      <c r="D750" t="s">
        <v>717</v>
      </c>
      <c r="E750" t="s">
        <v>716</v>
      </c>
      <c r="F750" t="s">
        <v>718</v>
      </c>
      <c r="G750" t="s">
        <v>2077</v>
      </c>
      <c r="H750" t="s">
        <v>1916</v>
      </c>
      <c r="I750" t="s">
        <v>1917</v>
      </c>
      <c r="J750" s="74" t="s">
        <v>814</v>
      </c>
      <c r="K750" t="s">
        <v>2078</v>
      </c>
      <c r="L750" t="s">
        <v>816</v>
      </c>
      <c r="M750" s="74" t="s">
        <v>817</v>
      </c>
      <c r="N750" t="s">
        <v>2079</v>
      </c>
      <c r="O750" t="s">
        <v>819</v>
      </c>
      <c r="S750">
        <v>365</v>
      </c>
      <c r="T750" t="s">
        <v>2080</v>
      </c>
      <c r="U750" s="74" t="s">
        <v>2081</v>
      </c>
      <c r="V750" t="s">
        <v>1927</v>
      </c>
      <c r="W750" t="s">
        <v>1928</v>
      </c>
      <c r="X750">
        <v>20</v>
      </c>
      <c r="Y750">
        <v>93.2</v>
      </c>
      <c r="Z750">
        <v>93.16</v>
      </c>
      <c r="AA750">
        <v>46.58</v>
      </c>
      <c r="AB750" s="74" t="s">
        <v>2082</v>
      </c>
      <c r="AC750" s="74" t="s">
        <v>2083</v>
      </c>
    </row>
    <row r="751" spans="1:29" x14ac:dyDescent="0.25">
      <c r="A751" t="s">
        <v>2076</v>
      </c>
      <c r="B751" t="s">
        <v>715</v>
      </c>
      <c r="C751" t="s">
        <v>1915</v>
      </c>
      <c r="D751" t="s">
        <v>717</v>
      </c>
      <c r="E751" t="s">
        <v>716</v>
      </c>
      <c r="F751" t="s">
        <v>718</v>
      </c>
      <c r="G751" t="s">
        <v>2077</v>
      </c>
      <c r="H751" t="s">
        <v>1916</v>
      </c>
      <c r="I751" t="s">
        <v>1917</v>
      </c>
      <c r="J751" s="74" t="s">
        <v>814</v>
      </c>
      <c r="K751" t="s">
        <v>2078</v>
      </c>
      <c r="L751" t="s">
        <v>816</v>
      </c>
      <c r="M751" s="74" t="s">
        <v>817</v>
      </c>
      <c r="N751" t="s">
        <v>2079</v>
      </c>
      <c r="O751" t="s">
        <v>819</v>
      </c>
      <c r="S751">
        <v>365</v>
      </c>
      <c r="T751" t="s">
        <v>2080</v>
      </c>
      <c r="U751" s="74" t="s">
        <v>2081</v>
      </c>
      <c r="V751" t="s">
        <v>1987</v>
      </c>
      <c r="W751" t="s">
        <v>1988</v>
      </c>
      <c r="X751">
        <v>20</v>
      </c>
      <c r="Y751">
        <v>801.43</v>
      </c>
      <c r="Z751">
        <v>791.84</v>
      </c>
      <c r="AA751">
        <v>783.59</v>
      </c>
      <c r="AB751" s="74" t="s">
        <v>2082</v>
      </c>
      <c r="AC751" s="74" t="s">
        <v>2083</v>
      </c>
    </row>
    <row r="752" spans="1:29" x14ac:dyDescent="0.25">
      <c r="A752" t="s">
        <v>2084</v>
      </c>
      <c r="B752" t="s">
        <v>715</v>
      </c>
      <c r="C752" t="s">
        <v>716</v>
      </c>
      <c r="D752" t="s">
        <v>717</v>
      </c>
      <c r="E752" t="s">
        <v>716</v>
      </c>
      <c r="F752" t="s">
        <v>718</v>
      </c>
      <c r="G752" t="s">
        <v>2085</v>
      </c>
      <c r="H752" t="s">
        <v>906</v>
      </c>
      <c r="I752" t="s">
        <v>907</v>
      </c>
      <c r="J752" s="74" t="s">
        <v>1397</v>
      </c>
      <c r="K752" t="s">
        <v>1398</v>
      </c>
      <c r="L752" t="s">
        <v>1399</v>
      </c>
      <c r="M752" s="74" t="s">
        <v>1397</v>
      </c>
      <c r="N752" t="s">
        <v>1398</v>
      </c>
      <c r="O752" t="s">
        <v>1399</v>
      </c>
      <c r="P752" s="74" t="s">
        <v>1400</v>
      </c>
      <c r="Q752" t="s">
        <v>1401</v>
      </c>
      <c r="R752" t="s">
        <v>1402</v>
      </c>
      <c r="S752">
        <v>351</v>
      </c>
      <c r="T752" t="s">
        <v>2086</v>
      </c>
      <c r="U752" s="74" t="s">
        <v>2087</v>
      </c>
      <c r="V752" t="s">
        <v>2088</v>
      </c>
      <c r="W752" t="s">
        <v>2089</v>
      </c>
      <c r="X752">
        <v>11.54</v>
      </c>
      <c r="Y752">
        <v>1.87</v>
      </c>
      <c r="Z752">
        <v>1.8431999999999999</v>
      </c>
      <c r="AA752">
        <v>0.92159999999999997</v>
      </c>
      <c r="AB752" s="74" t="s">
        <v>2090</v>
      </c>
      <c r="AC752" s="74" t="s">
        <v>2091</v>
      </c>
    </row>
    <row r="753" spans="1:29" x14ac:dyDescent="0.25">
      <c r="A753" t="s">
        <v>2084</v>
      </c>
      <c r="B753" t="s">
        <v>715</v>
      </c>
      <c r="C753" t="s">
        <v>716</v>
      </c>
      <c r="D753" t="s">
        <v>717</v>
      </c>
      <c r="E753" t="s">
        <v>716</v>
      </c>
      <c r="F753" t="s">
        <v>718</v>
      </c>
      <c r="G753" t="s">
        <v>2085</v>
      </c>
      <c r="H753" t="s">
        <v>906</v>
      </c>
      <c r="I753" t="s">
        <v>907</v>
      </c>
      <c r="J753" s="74" t="s">
        <v>1397</v>
      </c>
      <c r="K753" t="s">
        <v>1398</v>
      </c>
      <c r="L753" t="s">
        <v>1399</v>
      </c>
      <c r="M753" s="74" t="s">
        <v>1397</v>
      </c>
      <c r="N753" t="s">
        <v>1398</v>
      </c>
      <c r="O753" t="s">
        <v>1399</v>
      </c>
      <c r="P753" s="74" t="s">
        <v>1400</v>
      </c>
      <c r="Q753" t="s">
        <v>1401</v>
      </c>
      <c r="R753" t="s">
        <v>1402</v>
      </c>
      <c r="S753">
        <v>351</v>
      </c>
      <c r="T753" t="s">
        <v>2086</v>
      </c>
      <c r="U753" s="74" t="s">
        <v>2087</v>
      </c>
      <c r="V753" t="s">
        <v>1413</v>
      </c>
      <c r="W753" t="s">
        <v>1414</v>
      </c>
      <c r="X753">
        <v>11.54</v>
      </c>
      <c r="Y753">
        <v>17.32</v>
      </c>
      <c r="Z753">
        <v>17.249036</v>
      </c>
      <c r="AA753">
        <v>9.5434359999999998</v>
      </c>
      <c r="AB753" s="74" t="s">
        <v>2090</v>
      </c>
      <c r="AC753" s="74" t="s">
        <v>2091</v>
      </c>
    </row>
    <row r="754" spans="1:29" x14ac:dyDescent="0.25">
      <c r="A754" t="s">
        <v>2084</v>
      </c>
      <c r="B754" t="s">
        <v>715</v>
      </c>
      <c r="C754" t="s">
        <v>716</v>
      </c>
      <c r="D754" t="s">
        <v>717</v>
      </c>
      <c r="E754" t="s">
        <v>716</v>
      </c>
      <c r="F754" t="s">
        <v>718</v>
      </c>
      <c r="G754" t="s">
        <v>2085</v>
      </c>
      <c r="H754" t="s">
        <v>906</v>
      </c>
      <c r="I754" t="s">
        <v>907</v>
      </c>
      <c r="J754" s="74" t="s">
        <v>1397</v>
      </c>
      <c r="K754" t="s">
        <v>1398</v>
      </c>
      <c r="L754" t="s">
        <v>1399</v>
      </c>
      <c r="M754" s="74" t="s">
        <v>1397</v>
      </c>
      <c r="N754" t="s">
        <v>1398</v>
      </c>
      <c r="O754" t="s">
        <v>1399</v>
      </c>
      <c r="P754" s="74" t="s">
        <v>1400</v>
      </c>
      <c r="Q754" t="s">
        <v>1401</v>
      </c>
      <c r="R754" t="s">
        <v>1402</v>
      </c>
      <c r="S754">
        <v>351</v>
      </c>
      <c r="T754" t="s">
        <v>2086</v>
      </c>
      <c r="U754" s="74" t="s">
        <v>2087</v>
      </c>
      <c r="V754" t="s">
        <v>1269</v>
      </c>
      <c r="W754" t="s">
        <v>1270</v>
      </c>
      <c r="X754">
        <v>11.54</v>
      </c>
      <c r="Y754">
        <v>102.17</v>
      </c>
      <c r="Z754">
        <v>102.1440692</v>
      </c>
      <c r="AA754">
        <v>92.147669199999996</v>
      </c>
      <c r="AB754" s="74" t="s">
        <v>2090</v>
      </c>
      <c r="AC754" s="74" t="s">
        <v>2091</v>
      </c>
    </row>
    <row r="755" spans="1:29" x14ac:dyDescent="0.25">
      <c r="A755" t="s">
        <v>2084</v>
      </c>
      <c r="B755" t="s">
        <v>715</v>
      </c>
      <c r="C755" t="s">
        <v>716</v>
      </c>
      <c r="D755" t="s">
        <v>717</v>
      </c>
      <c r="E755" t="s">
        <v>716</v>
      </c>
      <c r="F755" t="s">
        <v>718</v>
      </c>
      <c r="G755" t="s">
        <v>2085</v>
      </c>
      <c r="H755" t="s">
        <v>906</v>
      </c>
      <c r="I755" t="s">
        <v>907</v>
      </c>
      <c r="J755" s="74" t="s">
        <v>1397</v>
      </c>
      <c r="K755" t="s">
        <v>1398</v>
      </c>
      <c r="L755" t="s">
        <v>1399</v>
      </c>
      <c r="M755" s="74" t="s">
        <v>1397</v>
      </c>
      <c r="N755" t="s">
        <v>1398</v>
      </c>
      <c r="O755" t="s">
        <v>1399</v>
      </c>
      <c r="P755" s="74" t="s">
        <v>1400</v>
      </c>
      <c r="Q755" t="s">
        <v>1401</v>
      </c>
      <c r="R755" t="s">
        <v>1402</v>
      </c>
      <c r="S755">
        <v>351</v>
      </c>
      <c r="T755" t="s">
        <v>2086</v>
      </c>
      <c r="U755" s="74" t="s">
        <v>2087</v>
      </c>
      <c r="V755" t="s">
        <v>1098</v>
      </c>
      <c r="W755" t="s">
        <v>1099</v>
      </c>
      <c r="X755">
        <v>11.54</v>
      </c>
      <c r="Y755">
        <v>0.23</v>
      </c>
      <c r="Z755">
        <v>0.20735999999999999</v>
      </c>
      <c r="AA755">
        <v>0.10367999999999999</v>
      </c>
      <c r="AB755" s="74" t="s">
        <v>2090</v>
      </c>
      <c r="AC755" s="74" t="s">
        <v>2091</v>
      </c>
    </row>
    <row r="756" spans="1:29" x14ac:dyDescent="0.25">
      <c r="A756" t="s">
        <v>2084</v>
      </c>
      <c r="B756" t="s">
        <v>715</v>
      </c>
      <c r="C756" t="s">
        <v>716</v>
      </c>
      <c r="D756" t="s">
        <v>717</v>
      </c>
      <c r="E756" t="s">
        <v>716</v>
      </c>
      <c r="F756" t="s">
        <v>718</v>
      </c>
      <c r="G756" t="s">
        <v>2085</v>
      </c>
      <c r="H756" t="s">
        <v>906</v>
      </c>
      <c r="I756" t="s">
        <v>907</v>
      </c>
      <c r="J756" s="74" t="s">
        <v>1397</v>
      </c>
      <c r="K756" t="s">
        <v>1398</v>
      </c>
      <c r="L756" t="s">
        <v>1399</v>
      </c>
      <c r="M756" s="74" t="s">
        <v>1397</v>
      </c>
      <c r="N756" t="s">
        <v>1398</v>
      </c>
      <c r="O756" t="s">
        <v>1399</v>
      </c>
      <c r="P756" s="74" t="s">
        <v>1400</v>
      </c>
      <c r="Q756" t="s">
        <v>1401</v>
      </c>
      <c r="R756" t="s">
        <v>1402</v>
      </c>
      <c r="S756">
        <v>351</v>
      </c>
      <c r="T756" t="s">
        <v>2086</v>
      </c>
      <c r="U756" s="74" t="s">
        <v>2087</v>
      </c>
      <c r="V756" t="s">
        <v>2092</v>
      </c>
      <c r="W756" t="s">
        <v>825</v>
      </c>
      <c r="X756">
        <v>11.54</v>
      </c>
      <c r="Y756">
        <v>1.22</v>
      </c>
      <c r="Z756">
        <v>0.72</v>
      </c>
      <c r="AA756">
        <v>0.36</v>
      </c>
      <c r="AB756" s="74" t="s">
        <v>2090</v>
      </c>
      <c r="AC756" s="74" t="s">
        <v>2091</v>
      </c>
    </row>
    <row r="757" spans="1:29" x14ac:dyDescent="0.25">
      <c r="A757" t="s">
        <v>2084</v>
      </c>
      <c r="B757" t="s">
        <v>715</v>
      </c>
      <c r="C757" t="s">
        <v>716</v>
      </c>
      <c r="D757" t="s">
        <v>717</v>
      </c>
      <c r="E757" t="s">
        <v>716</v>
      </c>
      <c r="F757" t="s">
        <v>718</v>
      </c>
      <c r="G757" t="s">
        <v>2085</v>
      </c>
      <c r="H757" t="s">
        <v>906</v>
      </c>
      <c r="I757" t="s">
        <v>907</v>
      </c>
      <c r="J757" s="74" t="s">
        <v>1397</v>
      </c>
      <c r="K757" t="s">
        <v>1398</v>
      </c>
      <c r="L757" t="s">
        <v>1399</v>
      </c>
      <c r="M757" s="74" t="s">
        <v>1397</v>
      </c>
      <c r="N757" t="s">
        <v>1398</v>
      </c>
      <c r="O757" t="s">
        <v>1399</v>
      </c>
      <c r="P757" s="74" t="s">
        <v>1400</v>
      </c>
      <c r="Q757" t="s">
        <v>1401</v>
      </c>
      <c r="R757" t="s">
        <v>1402</v>
      </c>
      <c r="S757">
        <v>351</v>
      </c>
      <c r="T757" t="s">
        <v>2086</v>
      </c>
      <c r="U757" s="74" t="s">
        <v>2087</v>
      </c>
      <c r="V757" t="s">
        <v>1297</v>
      </c>
      <c r="W757" t="s">
        <v>1298</v>
      </c>
      <c r="X757">
        <v>11.54</v>
      </c>
      <c r="Y757">
        <v>2.73</v>
      </c>
      <c r="Z757">
        <v>2.7212800000000001</v>
      </c>
      <c r="AA757">
        <v>1.3606400000000001</v>
      </c>
      <c r="AB757" s="74" t="s">
        <v>2090</v>
      </c>
      <c r="AC757" s="74" t="s">
        <v>2091</v>
      </c>
    </row>
    <row r="758" spans="1:29" x14ac:dyDescent="0.25">
      <c r="A758" t="s">
        <v>2084</v>
      </c>
      <c r="B758" t="s">
        <v>715</v>
      </c>
      <c r="C758" t="s">
        <v>716</v>
      </c>
      <c r="D758" t="s">
        <v>717</v>
      </c>
      <c r="E758" t="s">
        <v>716</v>
      </c>
      <c r="F758" t="s">
        <v>718</v>
      </c>
      <c r="G758" t="s">
        <v>2085</v>
      </c>
      <c r="H758" t="s">
        <v>906</v>
      </c>
      <c r="I758" t="s">
        <v>907</v>
      </c>
      <c r="J758" s="74" t="s">
        <v>1397</v>
      </c>
      <c r="K758" t="s">
        <v>1398</v>
      </c>
      <c r="L758" t="s">
        <v>1399</v>
      </c>
      <c r="M758" s="74" t="s">
        <v>1397</v>
      </c>
      <c r="N758" t="s">
        <v>1398</v>
      </c>
      <c r="O758" t="s">
        <v>1399</v>
      </c>
      <c r="P758" s="74" t="s">
        <v>1400</v>
      </c>
      <c r="Q758" t="s">
        <v>1401</v>
      </c>
      <c r="R758" t="s">
        <v>1402</v>
      </c>
      <c r="S758">
        <v>351</v>
      </c>
      <c r="T758" t="s">
        <v>2086</v>
      </c>
      <c r="U758" s="74" t="s">
        <v>2087</v>
      </c>
      <c r="V758" t="s">
        <v>1386</v>
      </c>
      <c r="W758" t="s">
        <v>1387</v>
      </c>
      <c r="X758">
        <v>11.54</v>
      </c>
      <c r="Y758">
        <v>54.33</v>
      </c>
      <c r="Z758">
        <v>54.301822399999999</v>
      </c>
      <c r="AA758">
        <v>34.869822399999997</v>
      </c>
      <c r="AB758" s="74" t="s">
        <v>2090</v>
      </c>
      <c r="AC758" s="74" t="s">
        <v>2091</v>
      </c>
    </row>
    <row r="759" spans="1:29" x14ac:dyDescent="0.25">
      <c r="A759" t="s">
        <v>2084</v>
      </c>
      <c r="B759" t="s">
        <v>715</v>
      </c>
      <c r="C759" t="s">
        <v>716</v>
      </c>
      <c r="D759" t="s">
        <v>717</v>
      </c>
      <c r="E759" t="s">
        <v>716</v>
      </c>
      <c r="F759" t="s">
        <v>718</v>
      </c>
      <c r="G759" t="s">
        <v>2085</v>
      </c>
      <c r="H759" t="s">
        <v>906</v>
      </c>
      <c r="I759" t="s">
        <v>907</v>
      </c>
      <c r="J759" s="74" t="s">
        <v>1397</v>
      </c>
      <c r="K759" t="s">
        <v>1398</v>
      </c>
      <c r="L759" t="s">
        <v>1399</v>
      </c>
      <c r="M759" s="74" t="s">
        <v>1397</v>
      </c>
      <c r="N759" t="s">
        <v>1398</v>
      </c>
      <c r="O759" t="s">
        <v>1399</v>
      </c>
      <c r="P759" s="74" t="s">
        <v>1400</v>
      </c>
      <c r="Q759" t="s">
        <v>1401</v>
      </c>
      <c r="R759" t="s">
        <v>1402</v>
      </c>
      <c r="S759">
        <v>351</v>
      </c>
      <c r="T759" t="s">
        <v>2086</v>
      </c>
      <c r="U759" s="74" t="s">
        <v>2087</v>
      </c>
      <c r="V759" t="s">
        <v>1336</v>
      </c>
      <c r="W759" t="s">
        <v>1337</v>
      </c>
      <c r="X759">
        <v>11.54</v>
      </c>
      <c r="Y759">
        <v>10.82</v>
      </c>
      <c r="Z759">
        <v>10.772235999999999</v>
      </c>
      <c r="AA759">
        <v>6.3050360000000003</v>
      </c>
      <c r="AB759" s="74" t="s">
        <v>2090</v>
      </c>
      <c r="AC759" s="74" t="s">
        <v>2091</v>
      </c>
    </row>
    <row r="760" spans="1:29" x14ac:dyDescent="0.25">
      <c r="A760" t="s">
        <v>2084</v>
      </c>
      <c r="B760" t="s">
        <v>715</v>
      </c>
      <c r="C760" t="s">
        <v>716</v>
      </c>
      <c r="D760" t="s">
        <v>717</v>
      </c>
      <c r="E760" t="s">
        <v>716</v>
      </c>
      <c r="F760" t="s">
        <v>718</v>
      </c>
      <c r="G760" t="s">
        <v>2085</v>
      </c>
      <c r="H760" t="s">
        <v>906</v>
      </c>
      <c r="I760" t="s">
        <v>907</v>
      </c>
      <c r="J760" s="74" t="s">
        <v>1397</v>
      </c>
      <c r="K760" t="s">
        <v>1398</v>
      </c>
      <c r="L760" t="s">
        <v>1399</v>
      </c>
      <c r="M760" s="74" t="s">
        <v>1397</v>
      </c>
      <c r="N760" t="s">
        <v>1398</v>
      </c>
      <c r="O760" t="s">
        <v>1399</v>
      </c>
      <c r="P760" s="74" t="s">
        <v>1400</v>
      </c>
      <c r="Q760" t="s">
        <v>1401</v>
      </c>
      <c r="R760" t="s">
        <v>1402</v>
      </c>
      <c r="S760">
        <v>351</v>
      </c>
      <c r="T760" t="s">
        <v>2086</v>
      </c>
      <c r="U760" s="74" t="s">
        <v>2087</v>
      </c>
      <c r="V760" t="s">
        <v>743</v>
      </c>
      <c r="W760" t="s">
        <v>744</v>
      </c>
      <c r="X760">
        <v>11.54</v>
      </c>
      <c r="Y760">
        <v>121.37</v>
      </c>
      <c r="Z760">
        <v>106.2</v>
      </c>
      <c r="AA760">
        <v>53.1</v>
      </c>
      <c r="AB760" s="74" t="s">
        <v>2090</v>
      </c>
      <c r="AC760" s="74" t="s">
        <v>2091</v>
      </c>
    </row>
    <row r="761" spans="1:29" x14ac:dyDescent="0.25">
      <c r="A761" t="s">
        <v>2084</v>
      </c>
      <c r="B761" t="s">
        <v>715</v>
      </c>
      <c r="C761" t="s">
        <v>716</v>
      </c>
      <c r="D761" t="s">
        <v>717</v>
      </c>
      <c r="E761" t="s">
        <v>716</v>
      </c>
      <c r="F761" t="s">
        <v>718</v>
      </c>
      <c r="G761" t="s">
        <v>2085</v>
      </c>
      <c r="H761" t="s">
        <v>906</v>
      </c>
      <c r="I761" t="s">
        <v>907</v>
      </c>
      <c r="J761" s="74" t="s">
        <v>1397</v>
      </c>
      <c r="K761" t="s">
        <v>1398</v>
      </c>
      <c r="L761" t="s">
        <v>1399</v>
      </c>
      <c r="M761" s="74" t="s">
        <v>1397</v>
      </c>
      <c r="N761" t="s">
        <v>1398</v>
      </c>
      <c r="O761" t="s">
        <v>1399</v>
      </c>
      <c r="P761" s="74" t="s">
        <v>1400</v>
      </c>
      <c r="Q761" t="s">
        <v>1401</v>
      </c>
      <c r="R761" t="s">
        <v>1402</v>
      </c>
      <c r="S761">
        <v>351</v>
      </c>
      <c r="T761" t="s">
        <v>2086</v>
      </c>
      <c r="U761" s="74" t="s">
        <v>2087</v>
      </c>
      <c r="V761" t="s">
        <v>976</v>
      </c>
      <c r="W761" t="s">
        <v>977</v>
      </c>
      <c r="X761">
        <v>11.54</v>
      </c>
      <c r="Y761">
        <v>6.6</v>
      </c>
      <c r="Z761">
        <v>6.5839999999999996</v>
      </c>
      <c r="AA761">
        <v>3.2919999999999998</v>
      </c>
      <c r="AB761" s="74" t="s">
        <v>2090</v>
      </c>
      <c r="AC761" s="74" t="s">
        <v>2091</v>
      </c>
    </row>
    <row r="762" spans="1:29" x14ac:dyDescent="0.25">
      <c r="A762" t="s">
        <v>2084</v>
      </c>
      <c r="B762" t="s">
        <v>715</v>
      </c>
      <c r="C762" t="s">
        <v>716</v>
      </c>
      <c r="D762" t="s">
        <v>717</v>
      </c>
      <c r="E762" t="s">
        <v>716</v>
      </c>
      <c r="F762" t="s">
        <v>718</v>
      </c>
      <c r="G762" t="s">
        <v>2085</v>
      </c>
      <c r="H762" t="s">
        <v>906</v>
      </c>
      <c r="I762" t="s">
        <v>907</v>
      </c>
      <c r="J762" s="74" t="s">
        <v>1397</v>
      </c>
      <c r="K762" t="s">
        <v>1398</v>
      </c>
      <c r="L762" t="s">
        <v>1399</v>
      </c>
      <c r="M762" s="74" t="s">
        <v>1397</v>
      </c>
      <c r="N762" t="s">
        <v>1398</v>
      </c>
      <c r="O762" t="s">
        <v>1399</v>
      </c>
      <c r="P762" s="74" t="s">
        <v>1400</v>
      </c>
      <c r="Q762" t="s">
        <v>1401</v>
      </c>
      <c r="R762" t="s">
        <v>1402</v>
      </c>
      <c r="S762">
        <v>351</v>
      </c>
      <c r="T762" t="s">
        <v>2086</v>
      </c>
      <c r="U762" s="74" t="s">
        <v>2087</v>
      </c>
      <c r="V762" t="s">
        <v>2026</v>
      </c>
      <c r="W762" t="s">
        <v>2027</v>
      </c>
      <c r="X762">
        <v>11.54</v>
      </c>
      <c r="Y762">
        <v>2.68</v>
      </c>
      <c r="Z762">
        <v>2.6680000000000001</v>
      </c>
      <c r="AA762">
        <v>1.3340000000000001</v>
      </c>
      <c r="AB762" s="74" t="s">
        <v>2090</v>
      </c>
      <c r="AC762" s="74" t="s">
        <v>2091</v>
      </c>
    </row>
    <row r="763" spans="1:29" x14ac:dyDescent="0.25">
      <c r="A763" t="s">
        <v>2084</v>
      </c>
      <c r="B763" t="s">
        <v>715</v>
      </c>
      <c r="C763" t="s">
        <v>716</v>
      </c>
      <c r="D763" t="s">
        <v>717</v>
      </c>
      <c r="E763" t="s">
        <v>716</v>
      </c>
      <c r="F763" t="s">
        <v>718</v>
      </c>
      <c r="G763" t="s">
        <v>2085</v>
      </c>
      <c r="H763" t="s">
        <v>906</v>
      </c>
      <c r="I763" t="s">
        <v>907</v>
      </c>
      <c r="J763" s="74" t="s">
        <v>1397</v>
      </c>
      <c r="K763" t="s">
        <v>1398</v>
      </c>
      <c r="L763" t="s">
        <v>1399</v>
      </c>
      <c r="M763" s="74" t="s">
        <v>1397</v>
      </c>
      <c r="N763" t="s">
        <v>1398</v>
      </c>
      <c r="O763" t="s">
        <v>1399</v>
      </c>
      <c r="P763" s="74" t="s">
        <v>1400</v>
      </c>
      <c r="Q763" t="s">
        <v>1401</v>
      </c>
      <c r="R763" t="s">
        <v>1402</v>
      </c>
      <c r="S763">
        <v>351</v>
      </c>
      <c r="T763" t="s">
        <v>2086</v>
      </c>
      <c r="U763" s="74" t="s">
        <v>2087</v>
      </c>
      <c r="V763" t="s">
        <v>741</v>
      </c>
      <c r="W763" t="s">
        <v>742</v>
      </c>
      <c r="X763">
        <v>11.54</v>
      </c>
      <c r="Y763">
        <v>36.15</v>
      </c>
      <c r="Z763">
        <v>36.127916399999997</v>
      </c>
      <c r="AA763">
        <v>35.8399164</v>
      </c>
      <c r="AB763" s="74" t="s">
        <v>2090</v>
      </c>
      <c r="AC763" s="74" t="s">
        <v>2091</v>
      </c>
    </row>
    <row r="764" spans="1:29" x14ac:dyDescent="0.25">
      <c r="A764" t="s">
        <v>2084</v>
      </c>
      <c r="B764" t="s">
        <v>715</v>
      </c>
      <c r="C764" t="s">
        <v>716</v>
      </c>
      <c r="D764" t="s">
        <v>717</v>
      </c>
      <c r="E764" t="s">
        <v>716</v>
      </c>
      <c r="F764" t="s">
        <v>718</v>
      </c>
      <c r="G764" t="s">
        <v>2085</v>
      </c>
      <c r="H764" t="s">
        <v>906</v>
      </c>
      <c r="I764" t="s">
        <v>907</v>
      </c>
      <c r="J764" s="74" t="s">
        <v>1397</v>
      </c>
      <c r="K764" t="s">
        <v>1398</v>
      </c>
      <c r="L764" t="s">
        <v>1399</v>
      </c>
      <c r="M764" s="74" t="s">
        <v>1397</v>
      </c>
      <c r="N764" t="s">
        <v>1398</v>
      </c>
      <c r="O764" t="s">
        <v>1399</v>
      </c>
      <c r="P764" s="74" t="s">
        <v>1400</v>
      </c>
      <c r="Q764" t="s">
        <v>1401</v>
      </c>
      <c r="R764" t="s">
        <v>1402</v>
      </c>
      <c r="S764">
        <v>351</v>
      </c>
      <c r="T764" t="s">
        <v>2086</v>
      </c>
      <c r="U764" s="74" t="s">
        <v>2087</v>
      </c>
      <c r="V764" t="s">
        <v>1825</v>
      </c>
      <c r="W764" t="s">
        <v>1341</v>
      </c>
      <c r="X764">
        <v>11.54</v>
      </c>
      <c r="Y764">
        <v>74.08</v>
      </c>
      <c r="Z764">
        <v>74.067840000000004</v>
      </c>
      <c r="AA764">
        <v>37.033920000000002</v>
      </c>
      <c r="AB764" s="74" t="s">
        <v>2090</v>
      </c>
      <c r="AC764" s="74" t="s">
        <v>2091</v>
      </c>
    </row>
    <row r="765" spans="1:29" x14ac:dyDescent="0.25">
      <c r="A765" t="s">
        <v>2084</v>
      </c>
      <c r="B765" t="s">
        <v>715</v>
      </c>
      <c r="C765" t="s">
        <v>716</v>
      </c>
      <c r="D765" t="s">
        <v>717</v>
      </c>
      <c r="E765" t="s">
        <v>716</v>
      </c>
      <c r="F765" t="s">
        <v>718</v>
      </c>
      <c r="G765" t="s">
        <v>2085</v>
      </c>
      <c r="H765" t="s">
        <v>906</v>
      </c>
      <c r="I765" t="s">
        <v>907</v>
      </c>
      <c r="J765" s="74" t="s">
        <v>1397</v>
      </c>
      <c r="K765" t="s">
        <v>1398</v>
      </c>
      <c r="L765" t="s">
        <v>1399</v>
      </c>
      <c r="M765" s="74" t="s">
        <v>1397</v>
      </c>
      <c r="N765" t="s">
        <v>1398</v>
      </c>
      <c r="O765" t="s">
        <v>1399</v>
      </c>
      <c r="P765" s="74" t="s">
        <v>1400</v>
      </c>
      <c r="Q765" t="s">
        <v>1401</v>
      </c>
      <c r="R765" t="s">
        <v>1402</v>
      </c>
      <c r="S765">
        <v>351</v>
      </c>
      <c r="T765" t="s">
        <v>2086</v>
      </c>
      <c r="U765" s="74" t="s">
        <v>2087</v>
      </c>
      <c r="V765" t="s">
        <v>846</v>
      </c>
      <c r="W765" t="s">
        <v>847</v>
      </c>
      <c r="X765">
        <v>11.54</v>
      </c>
      <c r="Y765">
        <v>5.45</v>
      </c>
      <c r="Z765">
        <v>5.4243199999999998</v>
      </c>
      <c r="AA765">
        <v>2.7121599999999999</v>
      </c>
      <c r="AB765" s="74" t="s">
        <v>2090</v>
      </c>
      <c r="AC765" s="74" t="s">
        <v>2091</v>
      </c>
    </row>
    <row r="766" spans="1:29" x14ac:dyDescent="0.25">
      <c r="A766" t="s">
        <v>2084</v>
      </c>
      <c r="B766" t="s">
        <v>715</v>
      </c>
      <c r="C766" t="s">
        <v>716</v>
      </c>
      <c r="D766" t="s">
        <v>717</v>
      </c>
      <c r="E766" t="s">
        <v>716</v>
      </c>
      <c r="F766" t="s">
        <v>718</v>
      </c>
      <c r="G766" t="s">
        <v>2085</v>
      </c>
      <c r="H766" t="s">
        <v>906</v>
      </c>
      <c r="I766" t="s">
        <v>907</v>
      </c>
      <c r="J766" s="74" t="s">
        <v>1397</v>
      </c>
      <c r="K766" t="s">
        <v>1398</v>
      </c>
      <c r="L766" t="s">
        <v>1399</v>
      </c>
      <c r="M766" s="74" t="s">
        <v>1397</v>
      </c>
      <c r="N766" t="s">
        <v>1398</v>
      </c>
      <c r="O766" t="s">
        <v>1399</v>
      </c>
      <c r="P766" s="74" t="s">
        <v>1400</v>
      </c>
      <c r="Q766" t="s">
        <v>1401</v>
      </c>
      <c r="R766" t="s">
        <v>1402</v>
      </c>
      <c r="S766">
        <v>351</v>
      </c>
      <c r="T766" t="s">
        <v>2086</v>
      </c>
      <c r="U766" s="74" t="s">
        <v>2087</v>
      </c>
      <c r="V766" t="s">
        <v>788</v>
      </c>
      <c r="W766" t="s">
        <v>789</v>
      </c>
      <c r="X766">
        <v>11.54</v>
      </c>
      <c r="Y766">
        <v>6.74</v>
      </c>
      <c r="Z766">
        <v>6.6867584000000004</v>
      </c>
      <c r="AA766">
        <v>4.3235583999999996</v>
      </c>
      <c r="AB766" s="74" t="s">
        <v>2090</v>
      </c>
      <c r="AC766" s="74" t="s">
        <v>2091</v>
      </c>
    </row>
    <row r="767" spans="1:29" x14ac:dyDescent="0.25">
      <c r="A767" t="s">
        <v>2084</v>
      </c>
      <c r="B767" t="s">
        <v>715</v>
      </c>
      <c r="C767" t="s">
        <v>716</v>
      </c>
      <c r="D767" t="s">
        <v>717</v>
      </c>
      <c r="E767" t="s">
        <v>716</v>
      </c>
      <c r="F767" t="s">
        <v>718</v>
      </c>
      <c r="G767" t="s">
        <v>2085</v>
      </c>
      <c r="H767" t="s">
        <v>906</v>
      </c>
      <c r="I767" t="s">
        <v>907</v>
      </c>
      <c r="J767" s="74" t="s">
        <v>1397</v>
      </c>
      <c r="K767" t="s">
        <v>1398</v>
      </c>
      <c r="L767" t="s">
        <v>1399</v>
      </c>
      <c r="M767" s="74" t="s">
        <v>1397</v>
      </c>
      <c r="N767" t="s">
        <v>1398</v>
      </c>
      <c r="O767" t="s">
        <v>1399</v>
      </c>
      <c r="P767" s="74" t="s">
        <v>1400</v>
      </c>
      <c r="Q767" t="s">
        <v>1401</v>
      </c>
      <c r="R767" t="s">
        <v>1402</v>
      </c>
      <c r="S767">
        <v>351</v>
      </c>
      <c r="T767" t="s">
        <v>2086</v>
      </c>
      <c r="U767" s="74" t="s">
        <v>2087</v>
      </c>
      <c r="V767" t="s">
        <v>2093</v>
      </c>
      <c r="W767" t="s">
        <v>2094</v>
      </c>
      <c r="X767">
        <v>11.54</v>
      </c>
      <c r="Y767">
        <v>16.29</v>
      </c>
      <c r="Z767">
        <v>16.251671999999999</v>
      </c>
      <c r="AA767">
        <v>9.9636720000000008</v>
      </c>
      <c r="AB767" s="74" t="s">
        <v>2090</v>
      </c>
      <c r="AC767" s="74" t="s">
        <v>2091</v>
      </c>
    </row>
    <row r="768" spans="1:29" x14ac:dyDescent="0.25">
      <c r="A768" t="s">
        <v>2095</v>
      </c>
      <c r="B768" t="s">
        <v>715</v>
      </c>
      <c r="C768" t="s">
        <v>1915</v>
      </c>
      <c r="D768" t="s">
        <v>717</v>
      </c>
      <c r="E768" t="s">
        <v>716</v>
      </c>
      <c r="F768" t="s">
        <v>718</v>
      </c>
      <c r="G768" t="s">
        <v>2096</v>
      </c>
      <c r="H768" t="s">
        <v>1943</v>
      </c>
      <c r="I768" t="s">
        <v>1944</v>
      </c>
      <c r="J768" s="74" t="s">
        <v>2097</v>
      </c>
      <c r="K768" t="s">
        <v>2098</v>
      </c>
      <c r="L768" t="s">
        <v>2099</v>
      </c>
      <c r="M768" s="74" t="s">
        <v>2044</v>
      </c>
      <c r="N768" t="s">
        <v>2045</v>
      </c>
      <c r="O768" t="s">
        <v>2046</v>
      </c>
      <c r="P768" s="74" t="s">
        <v>833</v>
      </c>
      <c r="Q768" t="s">
        <v>834</v>
      </c>
      <c r="R768" t="s">
        <v>835</v>
      </c>
      <c r="S768">
        <v>365</v>
      </c>
      <c r="T768" t="s">
        <v>2100</v>
      </c>
      <c r="U768" s="74" t="s">
        <v>2101</v>
      </c>
      <c r="V768" t="s">
        <v>2060</v>
      </c>
      <c r="W768" t="s">
        <v>2061</v>
      </c>
      <c r="X768">
        <v>16</v>
      </c>
      <c r="Y768">
        <v>12.224</v>
      </c>
      <c r="Z768">
        <v>12.19</v>
      </c>
      <c r="AA768">
        <v>6.1</v>
      </c>
      <c r="AB768" s="74" t="s">
        <v>2102</v>
      </c>
      <c r="AC768" s="74" t="s">
        <v>2103</v>
      </c>
    </row>
    <row r="769" spans="1:29" x14ac:dyDescent="0.25">
      <c r="A769" t="s">
        <v>2095</v>
      </c>
      <c r="B769" t="s">
        <v>715</v>
      </c>
      <c r="C769" t="s">
        <v>1915</v>
      </c>
      <c r="D769" t="s">
        <v>717</v>
      </c>
      <c r="E769" t="s">
        <v>716</v>
      </c>
      <c r="F769" t="s">
        <v>718</v>
      </c>
      <c r="G769" t="s">
        <v>2096</v>
      </c>
      <c r="H769" t="s">
        <v>1943</v>
      </c>
      <c r="I769" t="s">
        <v>1944</v>
      </c>
      <c r="J769" s="74" t="s">
        <v>2097</v>
      </c>
      <c r="K769" t="s">
        <v>2098</v>
      </c>
      <c r="L769" t="s">
        <v>2099</v>
      </c>
      <c r="M769" s="74" t="s">
        <v>2044</v>
      </c>
      <c r="N769" t="s">
        <v>2045</v>
      </c>
      <c r="O769" t="s">
        <v>2046</v>
      </c>
      <c r="P769" s="74" t="s">
        <v>833</v>
      </c>
      <c r="Q769" t="s">
        <v>834</v>
      </c>
      <c r="R769" t="s">
        <v>835</v>
      </c>
      <c r="S769">
        <v>365</v>
      </c>
      <c r="T769" t="s">
        <v>2100</v>
      </c>
      <c r="U769" s="74" t="s">
        <v>2101</v>
      </c>
      <c r="V769" t="s">
        <v>1927</v>
      </c>
      <c r="W769" t="s">
        <v>1928</v>
      </c>
      <c r="X769">
        <v>16</v>
      </c>
      <c r="Y769">
        <v>177.74</v>
      </c>
      <c r="Z769">
        <v>177.73</v>
      </c>
      <c r="AA769">
        <v>88.86</v>
      </c>
      <c r="AB769" s="74" t="s">
        <v>2102</v>
      </c>
      <c r="AC769" s="74" t="s">
        <v>2103</v>
      </c>
    </row>
    <row r="770" spans="1:29" x14ac:dyDescent="0.25">
      <c r="A770" t="s">
        <v>2095</v>
      </c>
      <c r="B770" t="s">
        <v>715</v>
      </c>
      <c r="C770" t="s">
        <v>1915</v>
      </c>
      <c r="D770" t="s">
        <v>717</v>
      </c>
      <c r="E770" t="s">
        <v>716</v>
      </c>
      <c r="F770" t="s">
        <v>718</v>
      </c>
      <c r="G770" t="s">
        <v>2096</v>
      </c>
      <c r="H770" t="s">
        <v>1943</v>
      </c>
      <c r="I770" t="s">
        <v>1944</v>
      </c>
      <c r="J770" s="74" t="s">
        <v>2097</v>
      </c>
      <c r="K770" t="s">
        <v>2098</v>
      </c>
      <c r="L770" t="s">
        <v>2099</v>
      </c>
      <c r="M770" s="74" t="s">
        <v>2044</v>
      </c>
      <c r="N770" t="s">
        <v>2045</v>
      </c>
      <c r="O770" t="s">
        <v>2046</v>
      </c>
      <c r="P770" s="74" t="s">
        <v>833</v>
      </c>
      <c r="Q770" t="s">
        <v>834</v>
      </c>
      <c r="R770" t="s">
        <v>835</v>
      </c>
      <c r="S770">
        <v>365</v>
      </c>
      <c r="T770" t="s">
        <v>2100</v>
      </c>
      <c r="U770" s="74" t="s">
        <v>2101</v>
      </c>
      <c r="V770" t="s">
        <v>1954</v>
      </c>
      <c r="W770" t="s">
        <v>1955</v>
      </c>
      <c r="X770">
        <v>16</v>
      </c>
      <c r="Y770">
        <v>1.4850000000000001</v>
      </c>
      <c r="Z770">
        <v>1.49</v>
      </c>
      <c r="AA770">
        <v>0.74</v>
      </c>
      <c r="AB770" s="74" t="s">
        <v>2102</v>
      </c>
      <c r="AC770" s="74" t="s">
        <v>2103</v>
      </c>
    </row>
    <row r="771" spans="1:29" x14ac:dyDescent="0.25">
      <c r="A771" t="s">
        <v>2095</v>
      </c>
      <c r="B771" t="s">
        <v>715</v>
      </c>
      <c r="C771" t="s">
        <v>1915</v>
      </c>
      <c r="D771" t="s">
        <v>717</v>
      </c>
      <c r="E771" t="s">
        <v>716</v>
      </c>
      <c r="F771" t="s">
        <v>718</v>
      </c>
      <c r="G771" t="s">
        <v>2096</v>
      </c>
      <c r="H771" t="s">
        <v>1943</v>
      </c>
      <c r="I771" t="s">
        <v>1944</v>
      </c>
      <c r="J771" s="74" t="s">
        <v>2097</v>
      </c>
      <c r="K771" t="s">
        <v>2098</v>
      </c>
      <c r="L771" t="s">
        <v>2099</v>
      </c>
      <c r="M771" s="74" t="s">
        <v>2044</v>
      </c>
      <c r="N771" t="s">
        <v>2045</v>
      </c>
      <c r="O771" t="s">
        <v>2046</v>
      </c>
      <c r="P771" s="74" t="s">
        <v>833</v>
      </c>
      <c r="Q771" t="s">
        <v>834</v>
      </c>
      <c r="R771" t="s">
        <v>835</v>
      </c>
      <c r="S771">
        <v>365</v>
      </c>
      <c r="T771" t="s">
        <v>2100</v>
      </c>
      <c r="U771" s="74" t="s">
        <v>2101</v>
      </c>
      <c r="V771" t="s">
        <v>1956</v>
      </c>
      <c r="W771" t="s">
        <v>1957</v>
      </c>
      <c r="X771">
        <v>16</v>
      </c>
      <c r="Y771">
        <v>23.567</v>
      </c>
      <c r="Z771">
        <v>23.56</v>
      </c>
      <c r="AA771">
        <v>11.78</v>
      </c>
      <c r="AB771" s="74" t="s">
        <v>2102</v>
      </c>
      <c r="AC771" s="74" t="s">
        <v>2103</v>
      </c>
    </row>
    <row r="772" spans="1:29" x14ac:dyDescent="0.25">
      <c r="A772" t="s">
        <v>2095</v>
      </c>
      <c r="B772" t="s">
        <v>715</v>
      </c>
      <c r="C772" t="s">
        <v>1915</v>
      </c>
      <c r="D772" t="s">
        <v>717</v>
      </c>
      <c r="E772" t="s">
        <v>716</v>
      </c>
      <c r="F772" t="s">
        <v>718</v>
      </c>
      <c r="G772" t="s">
        <v>2096</v>
      </c>
      <c r="H772" t="s">
        <v>1943</v>
      </c>
      <c r="I772" t="s">
        <v>1944</v>
      </c>
      <c r="J772" s="74" t="s">
        <v>2097</v>
      </c>
      <c r="K772" t="s">
        <v>2098</v>
      </c>
      <c r="L772" t="s">
        <v>2099</v>
      </c>
      <c r="M772" s="74" t="s">
        <v>2044</v>
      </c>
      <c r="N772" t="s">
        <v>2045</v>
      </c>
      <c r="O772" t="s">
        <v>2046</v>
      </c>
      <c r="P772" s="74" t="s">
        <v>833</v>
      </c>
      <c r="Q772" t="s">
        <v>834</v>
      </c>
      <c r="R772" t="s">
        <v>835</v>
      </c>
      <c r="S772">
        <v>365</v>
      </c>
      <c r="T772" t="s">
        <v>2100</v>
      </c>
      <c r="U772" s="74" t="s">
        <v>2101</v>
      </c>
      <c r="V772" t="s">
        <v>2104</v>
      </c>
      <c r="W772" t="s">
        <v>2105</v>
      </c>
      <c r="X772">
        <v>16</v>
      </c>
      <c r="Y772">
        <v>4.1920000000000002</v>
      </c>
      <c r="Z772">
        <v>4.18</v>
      </c>
      <c r="AA772">
        <v>2.09</v>
      </c>
      <c r="AB772" s="74" t="s">
        <v>2102</v>
      </c>
      <c r="AC772" s="74" t="s">
        <v>2103</v>
      </c>
    </row>
    <row r="773" spans="1:29" x14ac:dyDescent="0.25">
      <c r="A773" t="s">
        <v>2095</v>
      </c>
      <c r="B773" t="s">
        <v>715</v>
      </c>
      <c r="C773" t="s">
        <v>1915</v>
      </c>
      <c r="D773" t="s">
        <v>717</v>
      </c>
      <c r="E773" t="s">
        <v>716</v>
      </c>
      <c r="F773" t="s">
        <v>718</v>
      </c>
      <c r="G773" t="s">
        <v>2096</v>
      </c>
      <c r="H773" t="s">
        <v>1943</v>
      </c>
      <c r="I773" t="s">
        <v>1944</v>
      </c>
      <c r="J773" s="74" t="s">
        <v>2097</v>
      </c>
      <c r="K773" t="s">
        <v>2098</v>
      </c>
      <c r="L773" t="s">
        <v>2099</v>
      </c>
      <c r="M773" s="74" t="s">
        <v>2044</v>
      </c>
      <c r="N773" t="s">
        <v>2045</v>
      </c>
      <c r="O773" t="s">
        <v>2046</v>
      </c>
      <c r="P773" s="74" t="s">
        <v>833</v>
      </c>
      <c r="Q773" t="s">
        <v>834</v>
      </c>
      <c r="R773" t="s">
        <v>835</v>
      </c>
      <c r="S773">
        <v>365</v>
      </c>
      <c r="T773" t="s">
        <v>2100</v>
      </c>
      <c r="U773" s="74" t="s">
        <v>2101</v>
      </c>
      <c r="V773" t="s">
        <v>2106</v>
      </c>
      <c r="W773" t="s">
        <v>2107</v>
      </c>
      <c r="X773">
        <v>16</v>
      </c>
      <c r="Y773">
        <v>0.80200000000000005</v>
      </c>
      <c r="Z773">
        <v>0.79</v>
      </c>
      <c r="AA773">
        <v>0.4</v>
      </c>
      <c r="AB773" s="74" t="s">
        <v>2102</v>
      </c>
      <c r="AC773" s="74" t="s">
        <v>2103</v>
      </c>
    </row>
    <row r="774" spans="1:29" x14ac:dyDescent="0.25">
      <c r="A774" t="s">
        <v>2095</v>
      </c>
      <c r="B774" t="s">
        <v>715</v>
      </c>
      <c r="C774" t="s">
        <v>1915</v>
      </c>
      <c r="D774" t="s">
        <v>717</v>
      </c>
      <c r="E774" t="s">
        <v>716</v>
      </c>
      <c r="F774" t="s">
        <v>718</v>
      </c>
      <c r="G774" t="s">
        <v>2096</v>
      </c>
      <c r="H774" t="s">
        <v>1943</v>
      </c>
      <c r="I774" t="s">
        <v>1944</v>
      </c>
      <c r="J774" s="74" t="s">
        <v>2097</v>
      </c>
      <c r="K774" t="s">
        <v>2098</v>
      </c>
      <c r="L774" t="s">
        <v>2099</v>
      </c>
      <c r="M774" s="74" t="s">
        <v>2044</v>
      </c>
      <c r="N774" t="s">
        <v>2045</v>
      </c>
      <c r="O774" t="s">
        <v>2046</v>
      </c>
      <c r="P774" s="74" t="s">
        <v>833</v>
      </c>
      <c r="Q774" t="s">
        <v>834</v>
      </c>
      <c r="R774" t="s">
        <v>835</v>
      </c>
      <c r="S774">
        <v>365</v>
      </c>
      <c r="T774" t="s">
        <v>2100</v>
      </c>
      <c r="U774" s="74" t="s">
        <v>2101</v>
      </c>
      <c r="V774" t="s">
        <v>2108</v>
      </c>
      <c r="W774" t="s">
        <v>2109</v>
      </c>
      <c r="X774">
        <v>16</v>
      </c>
      <c r="Y774">
        <v>1.7749999999999999</v>
      </c>
      <c r="Z774">
        <v>1.77</v>
      </c>
      <c r="AA774">
        <v>0.89</v>
      </c>
      <c r="AB774" s="74" t="s">
        <v>2102</v>
      </c>
      <c r="AC774" s="74" t="s">
        <v>2103</v>
      </c>
    </row>
    <row r="775" spans="1:29" x14ac:dyDescent="0.25">
      <c r="A775" t="s">
        <v>2095</v>
      </c>
      <c r="B775" t="s">
        <v>715</v>
      </c>
      <c r="C775" t="s">
        <v>1915</v>
      </c>
      <c r="D775" t="s">
        <v>717</v>
      </c>
      <c r="E775" t="s">
        <v>716</v>
      </c>
      <c r="F775" t="s">
        <v>718</v>
      </c>
      <c r="G775" t="s">
        <v>2096</v>
      </c>
      <c r="H775" t="s">
        <v>1943</v>
      </c>
      <c r="I775" t="s">
        <v>1944</v>
      </c>
      <c r="J775" s="74" t="s">
        <v>2097</v>
      </c>
      <c r="K775" t="s">
        <v>2098</v>
      </c>
      <c r="L775" t="s">
        <v>2099</v>
      </c>
      <c r="M775" s="74" t="s">
        <v>2044</v>
      </c>
      <c r="N775" t="s">
        <v>2045</v>
      </c>
      <c r="O775" t="s">
        <v>2046</v>
      </c>
      <c r="P775" s="74" t="s">
        <v>833</v>
      </c>
      <c r="Q775" t="s">
        <v>834</v>
      </c>
      <c r="R775" t="s">
        <v>835</v>
      </c>
      <c r="S775">
        <v>365</v>
      </c>
      <c r="T775" t="s">
        <v>2100</v>
      </c>
      <c r="U775" s="74" t="s">
        <v>2101</v>
      </c>
      <c r="V775" t="s">
        <v>1950</v>
      </c>
      <c r="W775" t="s">
        <v>1951</v>
      </c>
      <c r="X775">
        <v>16</v>
      </c>
      <c r="Y775">
        <v>15.42</v>
      </c>
      <c r="Z775">
        <v>15.4</v>
      </c>
      <c r="AA775">
        <v>7.7</v>
      </c>
      <c r="AB775" s="74" t="s">
        <v>2102</v>
      </c>
      <c r="AC775" s="74" t="s">
        <v>2103</v>
      </c>
    </row>
    <row r="776" spans="1:29" x14ac:dyDescent="0.25">
      <c r="A776" t="s">
        <v>2095</v>
      </c>
      <c r="B776" t="s">
        <v>715</v>
      </c>
      <c r="C776" t="s">
        <v>1915</v>
      </c>
      <c r="D776" t="s">
        <v>717</v>
      </c>
      <c r="E776" t="s">
        <v>716</v>
      </c>
      <c r="F776" t="s">
        <v>718</v>
      </c>
      <c r="G776" t="s">
        <v>2096</v>
      </c>
      <c r="H776" t="s">
        <v>1943</v>
      </c>
      <c r="I776" t="s">
        <v>1944</v>
      </c>
      <c r="J776" s="74" t="s">
        <v>2097</v>
      </c>
      <c r="K776" t="s">
        <v>2098</v>
      </c>
      <c r="L776" t="s">
        <v>2099</v>
      </c>
      <c r="M776" s="74" t="s">
        <v>2044</v>
      </c>
      <c r="N776" t="s">
        <v>2045</v>
      </c>
      <c r="O776" t="s">
        <v>2046</v>
      </c>
      <c r="P776" s="74" t="s">
        <v>833</v>
      </c>
      <c r="Q776" t="s">
        <v>834</v>
      </c>
      <c r="R776" t="s">
        <v>835</v>
      </c>
      <c r="S776">
        <v>365</v>
      </c>
      <c r="T776" t="s">
        <v>2100</v>
      </c>
      <c r="U776" s="74" t="s">
        <v>2101</v>
      </c>
      <c r="V776" t="s">
        <v>2110</v>
      </c>
      <c r="W776" t="s">
        <v>1666</v>
      </c>
      <c r="X776">
        <v>16</v>
      </c>
      <c r="Y776">
        <v>3.0070000000000001</v>
      </c>
      <c r="Z776">
        <v>3</v>
      </c>
      <c r="AA776">
        <v>1.5</v>
      </c>
      <c r="AB776" s="74" t="s">
        <v>2102</v>
      </c>
      <c r="AC776" s="74" t="s">
        <v>2103</v>
      </c>
    </row>
    <row r="777" spans="1:29" x14ac:dyDescent="0.25">
      <c r="A777" t="s">
        <v>2095</v>
      </c>
      <c r="B777" t="s">
        <v>715</v>
      </c>
      <c r="C777" t="s">
        <v>1915</v>
      </c>
      <c r="D777" t="s">
        <v>717</v>
      </c>
      <c r="E777" t="s">
        <v>716</v>
      </c>
      <c r="F777" t="s">
        <v>718</v>
      </c>
      <c r="G777" t="s">
        <v>2096</v>
      </c>
      <c r="H777" t="s">
        <v>1943</v>
      </c>
      <c r="I777" t="s">
        <v>1944</v>
      </c>
      <c r="J777" s="74" t="s">
        <v>2097</v>
      </c>
      <c r="K777" t="s">
        <v>2098</v>
      </c>
      <c r="L777" t="s">
        <v>2099</v>
      </c>
      <c r="M777" s="74" t="s">
        <v>2044</v>
      </c>
      <c r="N777" t="s">
        <v>2045</v>
      </c>
      <c r="O777" t="s">
        <v>2046</v>
      </c>
      <c r="P777" s="74" t="s">
        <v>833</v>
      </c>
      <c r="Q777" t="s">
        <v>834</v>
      </c>
      <c r="R777" t="s">
        <v>835</v>
      </c>
      <c r="S777">
        <v>365</v>
      </c>
      <c r="T777" t="s">
        <v>2100</v>
      </c>
      <c r="U777" s="74" t="s">
        <v>2101</v>
      </c>
      <c r="V777" t="s">
        <v>2111</v>
      </c>
      <c r="W777" t="s">
        <v>2112</v>
      </c>
      <c r="X777">
        <v>16</v>
      </c>
      <c r="Y777">
        <v>8.19</v>
      </c>
      <c r="Z777">
        <v>8.16</v>
      </c>
      <c r="AA777">
        <v>4.08</v>
      </c>
      <c r="AB777" s="74" t="s">
        <v>2102</v>
      </c>
      <c r="AC777" s="74" t="s">
        <v>2103</v>
      </c>
    </row>
    <row r="778" spans="1:29" x14ac:dyDescent="0.25">
      <c r="A778" t="s">
        <v>2095</v>
      </c>
      <c r="B778" t="s">
        <v>715</v>
      </c>
      <c r="C778" t="s">
        <v>1915</v>
      </c>
      <c r="D778" t="s">
        <v>717</v>
      </c>
      <c r="E778" t="s">
        <v>716</v>
      </c>
      <c r="F778" t="s">
        <v>718</v>
      </c>
      <c r="G778" t="s">
        <v>2096</v>
      </c>
      <c r="H778" t="s">
        <v>1943</v>
      </c>
      <c r="I778" t="s">
        <v>1944</v>
      </c>
      <c r="J778" s="74" t="s">
        <v>2097</v>
      </c>
      <c r="K778" t="s">
        <v>2098</v>
      </c>
      <c r="L778" t="s">
        <v>2099</v>
      </c>
      <c r="M778" s="74" t="s">
        <v>2044</v>
      </c>
      <c r="N778" t="s">
        <v>2045</v>
      </c>
      <c r="O778" t="s">
        <v>2046</v>
      </c>
      <c r="P778" s="74" t="s">
        <v>833</v>
      </c>
      <c r="Q778" t="s">
        <v>834</v>
      </c>
      <c r="R778" t="s">
        <v>835</v>
      </c>
      <c r="S778">
        <v>365</v>
      </c>
      <c r="T778" t="s">
        <v>2100</v>
      </c>
      <c r="U778" s="74" t="s">
        <v>2101</v>
      </c>
      <c r="V778" t="s">
        <v>2113</v>
      </c>
      <c r="W778" t="s">
        <v>2114</v>
      </c>
      <c r="X778">
        <v>16</v>
      </c>
      <c r="Y778">
        <v>19.300999999999998</v>
      </c>
      <c r="Z778">
        <v>19.28</v>
      </c>
      <c r="AA778">
        <v>9.64</v>
      </c>
      <c r="AB778" s="74" t="s">
        <v>2102</v>
      </c>
      <c r="AC778" s="74" t="s">
        <v>2103</v>
      </c>
    </row>
    <row r="779" spans="1:29" x14ac:dyDescent="0.25">
      <c r="A779" t="s">
        <v>2095</v>
      </c>
      <c r="B779" t="s">
        <v>715</v>
      </c>
      <c r="C779" t="s">
        <v>1915</v>
      </c>
      <c r="D779" t="s">
        <v>717</v>
      </c>
      <c r="E779" t="s">
        <v>716</v>
      </c>
      <c r="F779" t="s">
        <v>718</v>
      </c>
      <c r="G779" t="s">
        <v>2096</v>
      </c>
      <c r="H779" t="s">
        <v>1943</v>
      </c>
      <c r="I779" t="s">
        <v>1944</v>
      </c>
      <c r="J779" s="74" t="s">
        <v>2097</v>
      </c>
      <c r="K779" t="s">
        <v>2098</v>
      </c>
      <c r="L779" t="s">
        <v>2099</v>
      </c>
      <c r="M779" s="74" t="s">
        <v>2044</v>
      </c>
      <c r="N779" t="s">
        <v>2045</v>
      </c>
      <c r="O779" t="s">
        <v>2046</v>
      </c>
      <c r="P779" s="74" t="s">
        <v>833</v>
      </c>
      <c r="Q779" t="s">
        <v>834</v>
      </c>
      <c r="R779" t="s">
        <v>835</v>
      </c>
      <c r="S779">
        <v>365</v>
      </c>
      <c r="T779" t="s">
        <v>2100</v>
      </c>
      <c r="U779" s="74" t="s">
        <v>2101</v>
      </c>
      <c r="V779" t="s">
        <v>1923</v>
      </c>
      <c r="W779" t="s">
        <v>1924</v>
      </c>
      <c r="X779">
        <v>16</v>
      </c>
      <c r="Y779">
        <v>1.99</v>
      </c>
      <c r="Z779">
        <v>1.98</v>
      </c>
      <c r="AA779">
        <v>0.99</v>
      </c>
      <c r="AB779" s="74" t="s">
        <v>2102</v>
      </c>
      <c r="AC779" s="74" t="s">
        <v>2103</v>
      </c>
    </row>
    <row r="780" spans="1:29" x14ac:dyDescent="0.25">
      <c r="A780" t="s">
        <v>2115</v>
      </c>
      <c r="B780" t="s">
        <v>715</v>
      </c>
      <c r="C780" t="s">
        <v>1915</v>
      </c>
      <c r="D780" t="s">
        <v>717</v>
      </c>
      <c r="E780" t="s">
        <v>716</v>
      </c>
      <c r="F780" t="s">
        <v>718</v>
      </c>
      <c r="G780" t="s">
        <v>2116</v>
      </c>
      <c r="H780" t="s">
        <v>1943</v>
      </c>
      <c r="I780" t="s">
        <v>1944</v>
      </c>
      <c r="J780" s="74" t="s">
        <v>2117</v>
      </c>
      <c r="K780" t="s">
        <v>2118</v>
      </c>
      <c r="L780" t="s">
        <v>2119</v>
      </c>
      <c r="M780" s="74" t="s">
        <v>2120</v>
      </c>
      <c r="N780" t="s">
        <v>2121</v>
      </c>
      <c r="O780" t="s">
        <v>2122</v>
      </c>
      <c r="P780" s="74" t="s">
        <v>2123</v>
      </c>
      <c r="Q780" t="s">
        <v>2124</v>
      </c>
      <c r="R780" t="s">
        <v>2125</v>
      </c>
      <c r="S780">
        <v>365</v>
      </c>
      <c r="T780" t="s">
        <v>2126</v>
      </c>
      <c r="U780" s="74" t="s">
        <v>2127</v>
      </c>
      <c r="V780" t="s">
        <v>1927</v>
      </c>
      <c r="W780" t="s">
        <v>1928</v>
      </c>
      <c r="X780">
        <v>14.4</v>
      </c>
      <c r="Y780">
        <v>301.25</v>
      </c>
      <c r="Z780">
        <v>301.24</v>
      </c>
      <c r="AA780">
        <v>150.6</v>
      </c>
      <c r="AB780" s="74" t="s">
        <v>2128</v>
      </c>
      <c r="AC780" s="74" t="s">
        <v>2129</v>
      </c>
    </row>
    <row r="781" spans="1:29" x14ac:dyDescent="0.25">
      <c r="A781" t="s">
        <v>2130</v>
      </c>
      <c r="B781" t="s">
        <v>715</v>
      </c>
      <c r="C781" t="s">
        <v>1915</v>
      </c>
      <c r="D781" t="s">
        <v>717</v>
      </c>
      <c r="E781" t="s">
        <v>716</v>
      </c>
      <c r="F781" t="s">
        <v>718</v>
      </c>
      <c r="G781" t="s">
        <v>2131</v>
      </c>
      <c r="H781" t="s">
        <v>2132</v>
      </c>
      <c r="I781" t="s">
        <v>2133</v>
      </c>
      <c r="J781" s="74" t="s">
        <v>2134</v>
      </c>
      <c r="K781" t="s">
        <v>2135</v>
      </c>
      <c r="L781" t="s">
        <v>2136</v>
      </c>
      <c r="M781" s="74" t="s">
        <v>2137</v>
      </c>
      <c r="N781" t="s">
        <v>2138</v>
      </c>
      <c r="O781" t="s">
        <v>2139</v>
      </c>
      <c r="P781" s="74" t="s">
        <v>833</v>
      </c>
      <c r="Q781" t="s">
        <v>834</v>
      </c>
      <c r="R781" t="s">
        <v>835</v>
      </c>
      <c r="S781">
        <v>365</v>
      </c>
      <c r="T781" t="s">
        <v>2140</v>
      </c>
      <c r="U781" s="74" t="s">
        <v>2141</v>
      </c>
      <c r="V781" t="s">
        <v>2142</v>
      </c>
      <c r="W781" t="s">
        <v>1418</v>
      </c>
      <c r="X781">
        <v>35</v>
      </c>
      <c r="Y781">
        <v>9.64</v>
      </c>
      <c r="Z781">
        <v>9.6</v>
      </c>
      <c r="AA781">
        <v>4.8</v>
      </c>
      <c r="AB781" s="74" t="s">
        <v>2143</v>
      </c>
      <c r="AC781" s="74" t="s">
        <v>2144</v>
      </c>
    </row>
    <row r="782" spans="1:29" x14ac:dyDescent="0.25">
      <c r="A782" t="s">
        <v>2130</v>
      </c>
      <c r="B782" t="s">
        <v>715</v>
      </c>
      <c r="C782" t="s">
        <v>1915</v>
      </c>
      <c r="D782" t="s">
        <v>717</v>
      </c>
      <c r="E782" t="s">
        <v>716</v>
      </c>
      <c r="F782" t="s">
        <v>718</v>
      </c>
      <c r="G782" t="s">
        <v>2131</v>
      </c>
      <c r="H782" t="s">
        <v>2132</v>
      </c>
      <c r="I782" t="s">
        <v>2133</v>
      </c>
      <c r="J782" s="74" t="s">
        <v>2134</v>
      </c>
      <c r="K782" t="s">
        <v>2135</v>
      </c>
      <c r="L782" t="s">
        <v>2136</v>
      </c>
      <c r="M782" s="74" t="s">
        <v>2137</v>
      </c>
      <c r="N782" t="s">
        <v>2138</v>
      </c>
      <c r="O782" t="s">
        <v>2139</v>
      </c>
      <c r="P782" s="74" t="s">
        <v>833</v>
      </c>
      <c r="Q782" t="s">
        <v>834</v>
      </c>
      <c r="R782" t="s">
        <v>835</v>
      </c>
      <c r="S782">
        <v>365</v>
      </c>
      <c r="T782" t="s">
        <v>2140</v>
      </c>
      <c r="U782" s="74" t="s">
        <v>2141</v>
      </c>
      <c r="V782" t="s">
        <v>2145</v>
      </c>
      <c r="W782" t="s">
        <v>2146</v>
      </c>
      <c r="X782">
        <v>35</v>
      </c>
      <c r="Y782">
        <v>153.24</v>
      </c>
      <c r="Z782">
        <v>94.91</v>
      </c>
      <c r="AA782">
        <v>47.46</v>
      </c>
      <c r="AB782" s="74" t="s">
        <v>2143</v>
      </c>
      <c r="AC782" s="74" t="s">
        <v>2144</v>
      </c>
    </row>
    <row r="783" spans="1:29" x14ac:dyDescent="0.25">
      <c r="A783" t="s">
        <v>2130</v>
      </c>
      <c r="B783" t="s">
        <v>715</v>
      </c>
      <c r="C783" t="s">
        <v>1915</v>
      </c>
      <c r="D783" t="s">
        <v>717</v>
      </c>
      <c r="E783" t="s">
        <v>716</v>
      </c>
      <c r="F783" t="s">
        <v>718</v>
      </c>
      <c r="G783" t="s">
        <v>2131</v>
      </c>
      <c r="H783" t="s">
        <v>2132</v>
      </c>
      <c r="I783" t="s">
        <v>2133</v>
      </c>
      <c r="J783" s="74" t="s">
        <v>2134</v>
      </c>
      <c r="K783" t="s">
        <v>2135</v>
      </c>
      <c r="L783" t="s">
        <v>2136</v>
      </c>
      <c r="M783" s="74" t="s">
        <v>2137</v>
      </c>
      <c r="N783" t="s">
        <v>2138</v>
      </c>
      <c r="O783" t="s">
        <v>2139</v>
      </c>
      <c r="P783" s="74" t="s">
        <v>833</v>
      </c>
      <c r="Q783" t="s">
        <v>834</v>
      </c>
      <c r="R783" t="s">
        <v>835</v>
      </c>
      <c r="S783">
        <v>365</v>
      </c>
      <c r="T783" t="s">
        <v>2140</v>
      </c>
      <c r="U783" s="74" t="s">
        <v>2141</v>
      </c>
      <c r="V783" t="s">
        <v>2147</v>
      </c>
      <c r="W783" t="s">
        <v>2148</v>
      </c>
      <c r="X783">
        <v>35</v>
      </c>
      <c r="Y783">
        <v>4.24</v>
      </c>
      <c r="Z783">
        <v>4.24</v>
      </c>
      <c r="AA783">
        <v>2.12</v>
      </c>
      <c r="AB783" s="74" t="s">
        <v>2143</v>
      </c>
      <c r="AC783" s="74" t="s">
        <v>2144</v>
      </c>
    </row>
    <row r="784" spans="1:29" x14ac:dyDescent="0.25">
      <c r="A784" t="s">
        <v>2130</v>
      </c>
      <c r="B784" t="s">
        <v>715</v>
      </c>
      <c r="C784" t="s">
        <v>1915</v>
      </c>
      <c r="D784" t="s">
        <v>717</v>
      </c>
      <c r="E784" t="s">
        <v>716</v>
      </c>
      <c r="F784" t="s">
        <v>718</v>
      </c>
      <c r="G784" t="s">
        <v>2131</v>
      </c>
      <c r="H784" t="s">
        <v>2132</v>
      </c>
      <c r="I784" t="s">
        <v>2133</v>
      </c>
      <c r="J784" s="74" t="s">
        <v>2134</v>
      </c>
      <c r="K784" t="s">
        <v>2135</v>
      </c>
      <c r="L784" t="s">
        <v>2136</v>
      </c>
      <c r="M784" s="74" t="s">
        <v>2137</v>
      </c>
      <c r="N784" t="s">
        <v>2138</v>
      </c>
      <c r="O784" t="s">
        <v>2139</v>
      </c>
      <c r="P784" s="74" t="s">
        <v>833</v>
      </c>
      <c r="Q784" t="s">
        <v>834</v>
      </c>
      <c r="R784" t="s">
        <v>835</v>
      </c>
      <c r="S784">
        <v>365</v>
      </c>
      <c r="T784" t="s">
        <v>2140</v>
      </c>
      <c r="U784" s="74" t="s">
        <v>2141</v>
      </c>
      <c r="V784" t="s">
        <v>2106</v>
      </c>
      <c r="W784" t="s">
        <v>2107</v>
      </c>
      <c r="X784">
        <v>35</v>
      </c>
      <c r="Y784">
        <v>7.5</v>
      </c>
      <c r="Z784">
        <v>7.2</v>
      </c>
      <c r="AA784">
        <v>3.6</v>
      </c>
      <c r="AB784" s="74" t="s">
        <v>2143</v>
      </c>
      <c r="AC784" s="74" t="s">
        <v>2144</v>
      </c>
    </row>
    <row r="785" spans="1:29" x14ac:dyDescent="0.25">
      <c r="A785" t="s">
        <v>2130</v>
      </c>
      <c r="B785" t="s">
        <v>715</v>
      </c>
      <c r="C785" t="s">
        <v>1915</v>
      </c>
      <c r="D785" t="s">
        <v>717</v>
      </c>
      <c r="E785" t="s">
        <v>716</v>
      </c>
      <c r="F785" t="s">
        <v>718</v>
      </c>
      <c r="G785" t="s">
        <v>2131</v>
      </c>
      <c r="H785" t="s">
        <v>2132</v>
      </c>
      <c r="I785" t="s">
        <v>2133</v>
      </c>
      <c r="J785" s="74" t="s">
        <v>2134</v>
      </c>
      <c r="K785" t="s">
        <v>2135</v>
      </c>
      <c r="L785" t="s">
        <v>2136</v>
      </c>
      <c r="M785" s="74" t="s">
        <v>2137</v>
      </c>
      <c r="N785" t="s">
        <v>2138</v>
      </c>
      <c r="O785" t="s">
        <v>2139</v>
      </c>
      <c r="P785" s="74" t="s">
        <v>833</v>
      </c>
      <c r="Q785" t="s">
        <v>834</v>
      </c>
      <c r="R785" t="s">
        <v>835</v>
      </c>
      <c r="S785">
        <v>365</v>
      </c>
      <c r="T785" t="s">
        <v>2140</v>
      </c>
      <c r="U785" s="74" t="s">
        <v>2141</v>
      </c>
      <c r="V785" t="s">
        <v>2149</v>
      </c>
      <c r="W785" t="s">
        <v>63</v>
      </c>
      <c r="X785">
        <v>35</v>
      </c>
      <c r="Y785">
        <v>518.66</v>
      </c>
      <c r="Z785">
        <v>383.55</v>
      </c>
      <c r="AA785">
        <v>191.78</v>
      </c>
      <c r="AB785" s="74" t="s">
        <v>2143</v>
      </c>
      <c r="AC785" s="74" t="s">
        <v>2144</v>
      </c>
    </row>
    <row r="786" spans="1:29" x14ac:dyDescent="0.25">
      <c r="A786" t="s">
        <v>2130</v>
      </c>
      <c r="B786" t="s">
        <v>715</v>
      </c>
      <c r="C786" t="s">
        <v>1915</v>
      </c>
      <c r="D786" t="s">
        <v>717</v>
      </c>
      <c r="E786" t="s">
        <v>716</v>
      </c>
      <c r="F786" t="s">
        <v>718</v>
      </c>
      <c r="G786" t="s">
        <v>2131</v>
      </c>
      <c r="H786" t="s">
        <v>2132</v>
      </c>
      <c r="I786" t="s">
        <v>2133</v>
      </c>
      <c r="J786" s="74" t="s">
        <v>2134</v>
      </c>
      <c r="K786" t="s">
        <v>2135</v>
      </c>
      <c r="L786" t="s">
        <v>2136</v>
      </c>
      <c r="M786" s="74" t="s">
        <v>2137</v>
      </c>
      <c r="N786" t="s">
        <v>2138</v>
      </c>
      <c r="O786" t="s">
        <v>2139</v>
      </c>
      <c r="P786" s="74" t="s">
        <v>833</v>
      </c>
      <c r="Q786" t="s">
        <v>834</v>
      </c>
      <c r="R786" t="s">
        <v>835</v>
      </c>
      <c r="S786">
        <v>365</v>
      </c>
      <c r="T786" t="s">
        <v>2140</v>
      </c>
      <c r="U786" s="74" t="s">
        <v>2141</v>
      </c>
      <c r="V786" t="s">
        <v>2150</v>
      </c>
      <c r="W786" t="s">
        <v>1680</v>
      </c>
      <c r="X786">
        <v>35</v>
      </c>
      <c r="Y786">
        <v>88.58</v>
      </c>
      <c r="Z786">
        <v>67.680000000000007</v>
      </c>
      <c r="AA786">
        <v>33.86</v>
      </c>
      <c r="AB786" s="74" t="s">
        <v>2143</v>
      </c>
      <c r="AC786" s="74" t="s">
        <v>2144</v>
      </c>
    </row>
    <row r="787" spans="1:29" x14ac:dyDescent="0.25">
      <c r="A787" t="s">
        <v>2130</v>
      </c>
      <c r="B787" t="s">
        <v>715</v>
      </c>
      <c r="C787" t="s">
        <v>1915</v>
      </c>
      <c r="D787" t="s">
        <v>717</v>
      </c>
      <c r="E787" t="s">
        <v>716</v>
      </c>
      <c r="F787" t="s">
        <v>718</v>
      </c>
      <c r="G787" t="s">
        <v>2131</v>
      </c>
      <c r="H787" t="s">
        <v>2132</v>
      </c>
      <c r="I787" t="s">
        <v>2133</v>
      </c>
      <c r="J787" s="74" t="s">
        <v>2134</v>
      </c>
      <c r="K787" t="s">
        <v>2135</v>
      </c>
      <c r="L787" t="s">
        <v>2136</v>
      </c>
      <c r="M787" s="74" t="s">
        <v>2137</v>
      </c>
      <c r="N787" t="s">
        <v>2138</v>
      </c>
      <c r="O787" t="s">
        <v>2139</v>
      </c>
      <c r="P787" s="74" t="s">
        <v>833</v>
      </c>
      <c r="Q787" t="s">
        <v>834</v>
      </c>
      <c r="R787" t="s">
        <v>835</v>
      </c>
      <c r="S787">
        <v>365</v>
      </c>
      <c r="T787" t="s">
        <v>2140</v>
      </c>
      <c r="U787" s="74" t="s">
        <v>2141</v>
      </c>
      <c r="V787" t="s">
        <v>2151</v>
      </c>
      <c r="W787" t="s">
        <v>977</v>
      </c>
      <c r="X787">
        <v>35</v>
      </c>
      <c r="Y787">
        <v>7.39</v>
      </c>
      <c r="Z787">
        <v>7.3</v>
      </c>
      <c r="AA787">
        <v>3.65</v>
      </c>
      <c r="AB787" s="74" t="s">
        <v>2143</v>
      </c>
      <c r="AC787" s="74" t="s">
        <v>2144</v>
      </c>
    </row>
    <row r="788" spans="1:29" x14ac:dyDescent="0.25">
      <c r="A788" t="s">
        <v>2130</v>
      </c>
      <c r="B788" t="s">
        <v>715</v>
      </c>
      <c r="C788" t="s">
        <v>1915</v>
      </c>
      <c r="D788" t="s">
        <v>717</v>
      </c>
      <c r="E788" t="s">
        <v>716</v>
      </c>
      <c r="F788" t="s">
        <v>718</v>
      </c>
      <c r="G788" t="s">
        <v>2131</v>
      </c>
      <c r="H788" t="s">
        <v>2132</v>
      </c>
      <c r="I788" t="s">
        <v>2133</v>
      </c>
      <c r="J788" s="74" t="s">
        <v>2134</v>
      </c>
      <c r="K788" t="s">
        <v>2135</v>
      </c>
      <c r="L788" t="s">
        <v>2136</v>
      </c>
      <c r="M788" s="74" t="s">
        <v>2137</v>
      </c>
      <c r="N788" t="s">
        <v>2138</v>
      </c>
      <c r="O788" t="s">
        <v>2139</v>
      </c>
      <c r="P788" s="74" t="s">
        <v>833</v>
      </c>
      <c r="Q788" t="s">
        <v>834</v>
      </c>
      <c r="R788" t="s">
        <v>835</v>
      </c>
      <c r="S788">
        <v>365</v>
      </c>
      <c r="T788" t="s">
        <v>2140</v>
      </c>
      <c r="U788" s="74" t="s">
        <v>2141</v>
      </c>
      <c r="V788" t="s">
        <v>2152</v>
      </c>
      <c r="W788" t="s">
        <v>2153</v>
      </c>
      <c r="X788">
        <v>35</v>
      </c>
      <c r="Y788">
        <v>17.920000000000002</v>
      </c>
      <c r="Z788">
        <v>17.88</v>
      </c>
      <c r="AA788">
        <v>8.94</v>
      </c>
      <c r="AB788" s="74" t="s">
        <v>2143</v>
      </c>
      <c r="AC788" s="74" t="s">
        <v>2144</v>
      </c>
    </row>
    <row r="789" spans="1:29" x14ac:dyDescent="0.25">
      <c r="A789" t="s">
        <v>2130</v>
      </c>
      <c r="B789" t="s">
        <v>715</v>
      </c>
      <c r="C789" t="s">
        <v>1915</v>
      </c>
      <c r="D789" t="s">
        <v>717</v>
      </c>
      <c r="E789" t="s">
        <v>716</v>
      </c>
      <c r="F789" t="s">
        <v>718</v>
      </c>
      <c r="G789" t="s">
        <v>2131</v>
      </c>
      <c r="H789" t="s">
        <v>2132</v>
      </c>
      <c r="I789" t="s">
        <v>2133</v>
      </c>
      <c r="J789" s="74" t="s">
        <v>2134</v>
      </c>
      <c r="K789" t="s">
        <v>2135</v>
      </c>
      <c r="L789" t="s">
        <v>2136</v>
      </c>
      <c r="M789" s="74" t="s">
        <v>2137</v>
      </c>
      <c r="N789" t="s">
        <v>2138</v>
      </c>
      <c r="O789" t="s">
        <v>2139</v>
      </c>
      <c r="P789" s="74" t="s">
        <v>833</v>
      </c>
      <c r="Q789" t="s">
        <v>834</v>
      </c>
      <c r="R789" t="s">
        <v>835</v>
      </c>
      <c r="S789">
        <v>365</v>
      </c>
      <c r="T789" t="s">
        <v>2140</v>
      </c>
      <c r="U789" s="74" t="s">
        <v>2141</v>
      </c>
      <c r="V789" t="s">
        <v>2154</v>
      </c>
      <c r="W789" t="s">
        <v>2155</v>
      </c>
      <c r="X789">
        <v>35</v>
      </c>
      <c r="Y789">
        <v>3.57</v>
      </c>
      <c r="Z789">
        <v>3.56</v>
      </c>
      <c r="AA789">
        <v>1.78</v>
      </c>
      <c r="AB789" s="74" t="s">
        <v>2143</v>
      </c>
      <c r="AC789" s="74" t="s">
        <v>2144</v>
      </c>
    </row>
    <row r="790" spans="1:29" x14ac:dyDescent="0.25">
      <c r="A790" t="s">
        <v>2130</v>
      </c>
      <c r="B790" t="s">
        <v>715</v>
      </c>
      <c r="C790" t="s">
        <v>1915</v>
      </c>
      <c r="D790" t="s">
        <v>717</v>
      </c>
      <c r="E790" t="s">
        <v>716</v>
      </c>
      <c r="F790" t="s">
        <v>718</v>
      </c>
      <c r="G790" t="s">
        <v>2131</v>
      </c>
      <c r="H790" t="s">
        <v>2132</v>
      </c>
      <c r="I790" t="s">
        <v>2133</v>
      </c>
      <c r="J790" s="74" t="s">
        <v>2134</v>
      </c>
      <c r="K790" t="s">
        <v>2135</v>
      </c>
      <c r="L790" t="s">
        <v>2136</v>
      </c>
      <c r="M790" s="74" t="s">
        <v>2137</v>
      </c>
      <c r="N790" t="s">
        <v>2138</v>
      </c>
      <c r="O790" t="s">
        <v>2139</v>
      </c>
      <c r="P790" s="74" t="s">
        <v>833</v>
      </c>
      <c r="Q790" t="s">
        <v>834</v>
      </c>
      <c r="R790" t="s">
        <v>835</v>
      </c>
      <c r="S790">
        <v>365</v>
      </c>
      <c r="T790" t="s">
        <v>2140</v>
      </c>
      <c r="U790" s="74" t="s">
        <v>2141</v>
      </c>
      <c r="V790" t="s">
        <v>2156</v>
      </c>
      <c r="W790" t="s">
        <v>2157</v>
      </c>
      <c r="X790">
        <v>35</v>
      </c>
      <c r="Y790">
        <v>19.27</v>
      </c>
      <c r="Z790">
        <v>19.239999999999998</v>
      </c>
      <c r="AA790">
        <v>9.6199999999999992</v>
      </c>
      <c r="AB790" s="74" t="s">
        <v>2143</v>
      </c>
      <c r="AC790" s="74" t="s">
        <v>2144</v>
      </c>
    </row>
    <row r="791" spans="1:29" x14ac:dyDescent="0.25">
      <c r="A791" t="s">
        <v>2158</v>
      </c>
      <c r="B791" t="s">
        <v>715</v>
      </c>
      <c r="C791" t="s">
        <v>1915</v>
      </c>
      <c r="D791" t="s">
        <v>717</v>
      </c>
      <c r="E791" t="s">
        <v>716</v>
      </c>
      <c r="F791" t="s">
        <v>718</v>
      </c>
      <c r="G791" t="s">
        <v>1897</v>
      </c>
      <c r="H791" t="s">
        <v>2159</v>
      </c>
      <c r="I791" t="s">
        <v>2160</v>
      </c>
      <c r="J791" s="74" t="s">
        <v>2161</v>
      </c>
      <c r="K791" t="s">
        <v>2162</v>
      </c>
      <c r="L791" t="s">
        <v>2163</v>
      </c>
      <c r="M791" s="74" t="s">
        <v>817</v>
      </c>
      <c r="N791" t="s">
        <v>2079</v>
      </c>
      <c r="O791" t="s">
        <v>819</v>
      </c>
      <c r="P791" s="74" t="s">
        <v>1080</v>
      </c>
      <c r="Q791" t="s">
        <v>782</v>
      </c>
      <c r="R791" t="s">
        <v>1081</v>
      </c>
      <c r="S791">
        <v>365</v>
      </c>
      <c r="T791" t="s">
        <v>2164</v>
      </c>
      <c r="U791" s="74" t="s">
        <v>2165</v>
      </c>
      <c r="V791" t="s">
        <v>2166</v>
      </c>
      <c r="W791" t="s">
        <v>1498</v>
      </c>
      <c r="X791">
        <v>80</v>
      </c>
      <c r="Y791">
        <v>39.96</v>
      </c>
      <c r="Z791">
        <v>39.81</v>
      </c>
      <c r="AA791">
        <v>36.909999999999997</v>
      </c>
      <c r="AB791" s="74" t="s">
        <v>2167</v>
      </c>
      <c r="AC791" s="74" t="s">
        <v>2168</v>
      </c>
    </row>
    <row r="792" spans="1:29" x14ac:dyDescent="0.25">
      <c r="A792" t="s">
        <v>2158</v>
      </c>
      <c r="B792" t="s">
        <v>715</v>
      </c>
      <c r="C792" t="s">
        <v>1915</v>
      </c>
      <c r="D792" t="s">
        <v>717</v>
      </c>
      <c r="E792" t="s">
        <v>716</v>
      </c>
      <c r="F792" t="s">
        <v>718</v>
      </c>
      <c r="G792" t="s">
        <v>1897</v>
      </c>
      <c r="H792" t="s">
        <v>2159</v>
      </c>
      <c r="I792" t="s">
        <v>2160</v>
      </c>
      <c r="J792" s="74" t="s">
        <v>2161</v>
      </c>
      <c r="K792" t="s">
        <v>2162</v>
      </c>
      <c r="L792" t="s">
        <v>2163</v>
      </c>
      <c r="M792" s="74" t="s">
        <v>817</v>
      </c>
      <c r="N792" t="s">
        <v>2079</v>
      </c>
      <c r="O792" t="s">
        <v>819</v>
      </c>
      <c r="P792" s="74" t="s">
        <v>1080</v>
      </c>
      <c r="Q792" t="s">
        <v>782</v>
      </c>
      <c r="R792" t="s">
        <v>1081</v>
      </c>
      <c r="S792">
        <v>365</v>
      </c>
      <c r="T792" t="s">
        <v>2164</v>
      </c>
      <c r="U792" s="74" t="s">
        <v>2165</v>
      </c>
      <c r="V792" t="s">
        <v>2149</v>
      </c>
      <c r="W792" t="s">
        <v>63</v>
      </c>
      <c r="X792">
        <v>80</v>
      </c>
      <c r="Y792">
        <v>1026.06</v>
      </c>
      <c r="Z792">
        <v>1010.19</v>
      </c>
      <c r="AA792">
        <v>995.54</v>
      </c>
      <c r="AB792" s="74" t="s">
        <v>2167</v>
      </c>
      <c r="AC792" s="74" t="s">
        <v>2168</v>
      </c>
    </row>
    <row r="793" spans="1:29" x14ac:dyDescent="0.25">
      <c r="A793" t="s">
        <v>2158</v>
      </c>
      <c r="B793" t="s">
        <v>715</v>
      </c>
      <c r="C793" t="s">
        <v>1915</v>
      </c>
      <c r="D793" t="s">
        <v>717</v>
      </c>
      <c r="E793" t="s">
        <v>716</v>
      </c>
      <c r="F793" t="s">
        <v>718</v>
      </c>
      <c r="G793" t="s">
        <v>1897</v>
      </c>
      <c r="H793" t="s">
        <v>2159</v>
      </c>
      <c r="I793" t="s">
        <v>2160</v>
      </c>
      <c r="J793" s="74" t="s">
        <v>2161</v>
      </c>
      <c r="K793" t="s">
        <v>2162</v>
      </c>
      <c r="L793" t="s">
        <v>2163</v>
      </c>
      <c r="M793" s="74" t="s">
        <v>817</v>
      </c>
      <c r="N793" t="s">
        <v>2079</v>
      </c>
      <c r="O793" t="s">
        <v>819</v>
      </c>
      <c r="P793" s="74" t="s">
        <v>1080</v>
      </c>
      <c r="Q793" t="s">
        <v>782</v>
      </c>
      <c r="R793" t="s">
        <v>1081</v>
      </c>
      <c r="S793">
        <v>365</v>
      </c>
      <c r="T793" t="s">
        <v>2164</v>
      </c>
      <c r="U793" s="74" t="s">
        <v>2165</v>
      </c>
      <c r="V793" t="s">
        <v>2169</v>
      </c>
      <c r="W793" t="s">
        <v>140</v>
      </c>
      <c r="X793">
        <v>80</v>
      </c>
      <c r="Y793">
        <v>48.8</v>
      </c>
      <c r="Z793">
        <v>48.79</v>
      </c>
      <c r="AA793">
        <v>43.38</v>
      </c>
      <c r="AB793" s="74" t="s">
        <v>2167</v>
      </c>
      <c r="AC793" s="74" t="s">
        <v>2168</v>
      </c>
    </row>
    <row r="794" spans="1:29" x14ac:dyDescent="0.25">
      <c r="A794" t="s">
        <v>2158</v>
      </c>
      <c r="B794" t="s">
        <v>715</v>
      </c>
      <c r="C794" t="s">
        <v>1915</v>
      </c>
      <c r="D794" t="s">
        <v>717</v>
      </c>
      <c r="E794" t="s">
        <v>716</v>
      </c>
      <c r="F794" t="s">
        <v>718</v>
      </c>
      <c r="G794" t="s">
        <v>1897</v>
      </c>
      <c r="H794" t="s">
        <v>2159</v>
      </c>
      <c r="I794" t="s">
        <v>2160</v>
      </c>
      <c r="J794" s="74" t="s">
        <v>2161</v>
      </c>
      <c r="K794" t="s">
        <v>2162</v>
      </c>
      <c r="L794" t="s">
        <v>2163</v>
      </c>
      <c r="M794" s="74" t="s">
        <v>817</v>
      </c>
      <c r="N794" t="s">
        <v>2079</v>
      </c>
      <c r="O794" t="s">
        <v>819</v>
      </c>
      <c r="P794" s="74" t="s">
        <v>1080</v>
      </c>
      <c r="Q794" t="s">
        <v>782</v>
      </c>
      <c r="R794" t="s">
        <v>1081</v>
      </c>
      <c r="S794">
        <v>365</v>
      </c>
      <c r="T794" t="s">
        <v>2164</v>
      </c>
      <c r="U794" s="74" t="s">
        <v>2165</v>
      </c>
      <c r="V794" t="s">
        <v>2170</v>
      </c>
      <c r="W794" t="s">
        <v>2171</v>
      </c>
      <c r="X794">
        <v>80</v>
      </c>
      <c r="Y794">
        <v>314.7</v>
      </c>
      <c r="Z794">
        <v>314.7</v>
      </c>
      <c r="AA794">
        <v>157.35</v>
      </c>
      <c r="AB794" s="74" t="s">
        <v>2167</v>
      </c>
      <c r="AC794" s="74" t="s">
        <v>2168</v>
      </c>
    </row>
    <row r="795" spans="1:29" x14ac:dyDescent="0.25">
      <c r="A795" t="s">
        <v>2158</v>
      </c>
      <c r="B795" t="s">
        <v>715</v>
      </c>
      <c r="C795" t="s">
        <v>1915</v>
      </c>
      <c r="D795" t="s">
        <v>717</v>
      </c>
      <c r="E795" t="s">
        <v>716</v>
      </c>
      <c r="F795" t="s">
        <v>718</v>
      </c>
      <c r="G795" t="s">
        <v>1897</v>
      </c>
      <c r="H795" t="s">
        <v>2159</v>
      </c>
      <c r="I795" t="s">
        <v>2160</v>
      </c>
      <c r="J795" s="74" t="s">
        <v>2161</v>
      </c>
      <c r="K795" t="s">
        <v>2162</v>
      </c>
      <c r="L795" t="s">
        <v>2163</v>
      </c>
      <c r="M795" s="74" t="s">
        <v>817</v>
      </c>
      <c r="N795" t="s">
        <v>2079</v>
      </c>
      <c r="O795" t="s">
        <v>819</v>
      </c>
      <c r="P795" s="74" t="s">
        <v>1080</v>
      </c>
      <c r="Q795" t="s">
        <v>782</v>
      </c>
      <c r="R795" t="s">
        <v>1081</v>
      </c>
      <c r="S795">
        <v>365</v>
      </c>
      <c r="T795" t="s">
        <v>2164</v>
      </c>
      <c r="U795" s="74" t="s">
        <v>2165</v>
      </c>
      <c r="V795" t="s">
        <v>2172</v>
      </c>
      <c r="W795" t="s">
        <v>2173</v>
      </c>
      <c r="X795">
        <v>80</v>
      </c>
      <c r="Y795">
        <v>22.9</v>
      </c>
      <c r="Z795">
        <v>22.89</v>
      </c>
      <c r="AA795">
        <v>11.45</v>
      </c>
      <c r="AB795" s="74" t="s">
        <v>2167</v>
      </c>
      <c r="AC795" s="74" t="s">
        <v>2168</v>
      </c>
    </row>
    <row r="796" spans="1:29" x14ac:dyDescent="0.25">
      <c r="A796" t="s">
        <v>2158</v>
      </c>
      <c r="B796" t="s">
        <v>715</v>
      </c>
      <c r="C796" t="s">
        <v>1915</v>
      </c>
      <c r="D796" t="s">
        <v>717</v>
      </c>
      <c r="E796" t="s">
        <v>716</v>
      </c>
      <c r="F796" t="s">
        <v>718</v>
      </c>
      <c r="G796" t="s">
        <v>1897</v>
      </c>
      <c r="H796" t="s">
        <v>2159</v>
      </c>
      <c r="I796" t="s">
        <v>2160</v>
      </c>
      <c r="J796" s="74" t="s">
        <v>2161</v>
      </c>
      <c r="K796" t="s">
        <v>2162</v>
      </c>
      <c r="L796" t="s">
        <v>2163</v>
      </c>
      <c r="M796" s="74" t="s">
        <v>817</v>
      </c>
      <c r="N796" t="s">
        <v>2079</v>
      </c>
      <c r="O796" t="s">
        <v>819</v>
      </c>
      <c r="P796" s="74" t="s">
        <v>1080</v>
      </c>
      <c r="Q796" t="s">
        <v>782</v>
      </c>
      <c r="R796" t="s">
        <v>1081</v>
      </c>
      <c r="S796">
        <v>365</v>
      </c>
      <c r="T796" t="s">
        <v>2164</v>
      </c>
      <c r="U796" s="74" t="s">
        <v>2165</v>
      </c>
      <c r="V796" t="s">
        <v>2145</v>
      </c>
      <c r="W796" t="s">
        <v>2146</v>
      </c>
      <c r="X796">
        <v>80</v>
      </c>
      <c r="Y796">
        <v>144.63999999999999</v>
      </c>
      <c r="Z796">
        <v>131.79</v>
      </c>
      <c r="AA796">
        <v>75.13</v>
      </c>
      <c r="AB796" s="74" t="s">
        <v>2167</v>
      </c>
      <c r="AC796" s="74" t="s">
        <v>2168</v>
      </c>
    </row>
    <row r="797" spans="1:29" x14ac:dyDescent="0.25">
      <c r="A797" t="s">
        <v>2174</v>
      </c>
      <c r="B797" t="s">
        <v>715</v>
      </c>
      <c r="C797" t="s">
        <v>1915</v>
      </c>
      <c r="D797" t="s">
        <v>717</v>
      </c>
      <c r="E797" t="s">
        <v>716</v>
      </c>
      <c r="F797" t="s">
        <v>718</v>
      </c>
      <c r="G797" t="s">
        <v>2175</v>
      </c>
      <c r="H797" t="s">
        <v>906</v>
      </c>
      <c r="I797" t="s">
        <v>907</v>
      </c>
      <c r="J797" s="74" t="s">
        <v>2176</v>
      </c>
      <c r="K797" t="s">
        <v>2177</v>
      </c>
      <c r="L797" t="s">
        <v>2178</v>
      </c>
      <c r="M797" s="74" t="s">
        <v>2179</v>
      </c>
      <c r="N797" t="s">
        <v>2180</v>
      </c>
      <c r="O797" t="s">
        <v>2181</v>
      </c>
      <c r="P797" s="74" t="s">
        <v>833</v>
      </c>
      <c r="Q797" t="s">
        <v>834</v>
      </c>
      <c r="R797" t="s">
        <v>835</v>
      </c>
      <c r="S797">
        <v>365</v>
      </c>
      <c r="T797" t="s">
        <v>2182</v>
      </c>
      <c r="U797" s="74" t="s">
        <v>2183</v>
      </c>
      <c r="V797" t="s">
        <v>2150</v>
      </c>
      <c r="W797" t="s">
        <v>1680</v>
      </c>
      <c r="X797">
        <v>31</v>
      </c>
      <c r="Y797">
        <v>60.91</v>
      </c>
      <c r="Z797">
        <v>26.3</v>
      </c>
      <c r="AA797">
        <v>13.15</v>
      </c>
      <c r="AB797" s="74" t="s">
        <v>2184</v>
      </c>
      <c r="AC797" s="74" t="s">
        <v>2185</v>
      </c>
    </row>
    <row r="798" spans="1:29" x14ac:dyDescent="0.25">
      <c r="A798" t="s">
        <v>2174</v>
      </c>
      <c r="B798" t="s">
        <v>715</v>
      </c>
      <c r="C798" t="s">
        <v>1915</v>
      </c>
      <c r="D798" t="s">
        <v>717</v>
      </c>
      <c r="E798" t="s">
        <v>716</v>
      </c>
      <c r="F798" t="s">
        <v>718</v>
      </c>
      <c r="G798" t="s">
        <v>2175</v>
      </c>
      <c r="H798" t="s">
        <v>906</v>
      </c>
      <c r="I798" t="s">
        <v>907</v>
      </c>
      <c r="J798" s="74" t="s">
        <v>2176</v>
      </c>
      <c r="K798" t="s">
        <v>2177</v>
      </c>
      <c r="L798" t="s">
        <v>2178</v>
      </c>
      <c r="M798" s="74" t="s">
        <v>2179</v>
      </c>
      <c r="N798" t="s">
        <v>2180</v>
      </c>
      <c r="O798" t="s">
        <v>2181</v>
      </c>
      <c r="P798" s="74" t="s">
        <v>833</v>
      </c>
      <c r="Q798" t="s">
        <v>834</v>
      </c>
      <c r="R798" t="s">
        <v>835</v>
      </c>
      <c r="S798">
        <v>365</v>
      </c>
      <c r="T798" t="s">
        <v>2182</v>
      </c>
      <c r="U798" s="74" t="s">
        <v>2183</v>
      </c>
      <c r="V798" t="s">
        <v>2186</v>
      </c>
      <c r="W798" t="s">
        <v>740</v>
      </c>
      <c r="X798">
        <v>31</v>
      </c>
      <c r="Y798">
        <v>81.349999999999994</v>
      </c>
      <c r="Z798">
        <v>15</v>
      </c>
      <c r="AA798">
        <v>7.5</v>
      </c>
      <c r="AB798" s="74" t="s">
        <v>2184</v>
      </c>
      <c r="AC798" s="74" t="s">
        <v>2185</v>
      </c>
    </row>
    <row r="799" spans="1:29" x14ac:dyDescent="0.25">
      <c r="A799" t="s">
        <v>2174</v>
      </c>
      <c r="B799" t="s">
        <v>715</v>
      </c>
      <c r="C799" t="s">
        <v>1915</v>
      </c>
      <c r="D799" t="s">
        <v>717</v>
      </c>
      <c r="E799" t="s">
        <v>716</v>
      </c>
      <c r="F799" t="s">
        <v>718</v>
      </c>
      <c r="G799" t="s">
        <v>2175</v>
      </c>
      <c r="H799" t="s">
        <v>906</v>
      </c>
      <c r="I799" t="s">
        <v>907</v>
      </c>
      <c r="J799" s="74" t="s">
        <v>2176</v>
      </c>
      <c r="K799" t="s">
        <v>2177</v>
      </c>
      <c r="L799" t="s">
        <v>2178</v>
      </c>
      <c r="M799" s="74" t="s">
        <v>2179</v>
      </c>
      <c r="N799" t="s">
        <v>2180</v>
      </c>
      <c r="O799" t="s">
        <v>2181</v>
      </c>
      <c r="P799" s="74" t="s">
        <v>833</v>
      </c>
      <c r="Q799" t="s">
        <v>834</v>
      </c>
      <c r="R799" t="s">
        <v>835</v>
      </c>
      <c r="S799">
        <v>365</v>
      </c>
      <c r="T799" t="s">
        <v>2182</v>
      </c>
      <c r="U799" s="74" t="s">
        <v>2183</v>
      </c>
      <c r="V799" t="s">
        <v>2187</v>
      </c>
      <c r="W799" t="s">
        <v>2188</v>
      </c>
      <c r="X799">
        <v>31</v>
      </c>
      <c r="Y799">
        <v>25.46</v>
      </c>
      <c r="Z799">
        <v>25</v>
      </c>
      <c r="AA799">
        <v>12.5</v>
      </c>
      <c r="AB799" s="74" t="s">
        <v>2184</v>
      </c>
      <c r="AC799" s="74" t="s">
        <v>2185</v>
      </c>
    </row>
    <row r="800" spans="1:29" x14ac:dyDescent="0.25">
      <c r="A800" t="s">
        <v>2174</v>
      </c>
      <c r="B800" t="s">
        <v>715</v>
      </c>
      <c r="C800" t="s">
        <v>1915</v>
      </c>
      <c r="D800" t="s">
        <v>717</v>
      </c>
      <c r="E800" t="s">
        <v>716</v>
      </c>
      <c r="F800" t="s">
        <v>718</v>
      </c>
      <c r="G800" t="s">
        <v>2175</v>
      </c>
      <c r="H800" t="s">
        <v>906</v>
      </c>
      <c r="I800" t="s">
        <v>907</v>
      </c>
      <c r="J800" s="74" t="s">
        <v>2176</v>
      </c>
      <c r="K800" t="s">
        <v>2177</v>
      </c>
      <c r="L800" t="s">
        <v>2178</v>
      </c>
      <c r="M800" s="74" t="s">
        <v>2179</v>
      </c>
      <c r="N800" t="s">
        <v>2180</v>
      </c>
      <c r="O800" t="s">
        <v>2181</v>
      </c>
      <c r="P800" s="74" t="s">
        <v>833</v>
      </c>
      <c r="Q800" t="s">
        <v>834</v>
      </c>
      <c r="R800" t="s">
        <v>835</v>
      </c>
      <c r="S800">
        <v>365</v>
      </c>
      <c r="T800" t="s">
        <v>2182</v>
      </c>
      <c r="U800" s="74" t="s">
        <v>2183</v>
      </c>
      <c r="V800" t="s">
        <v>2189</v>
      </c>
      <c r="W800" t="s">
        <v>2190</v>
      </c>
      <c r="X800">
        <v>31</v>
      </c>
      <c r="Y800">
        <v>24.4</v>
      </c>
      <c r="Z800">
        <v>6.3</v>
      </c>
      <c r="AA800">
        <v>3.15</v>
      </c>
      <c r="AB800" s="74" t="s">
        <v>2184</v>
      </c>
      <c r="AC800" s="74" t="s">
        <v>2185</v>
      </c>
    </row>
    <row r="801" spans="1:29" x14ac:dyDescent="0.25">
      <c r="A801" t="s">
        <v>2174</v>
      </c>
      <c r="B801" t="s">
        <v>715</v>
      </c>
      <c r="C801" t="s">
        <v>1915</v>
      </c>
      <c r="D801" t="s">
        <v>717</v>
      </c>
      <c r="E801" t="s">
        <v>716</v>
      </c>
      <c r="F801" t="s">
        <v>718</v>
      </c>
      <c r="G801" t="s">
        <v>2175</v>
      </c>
      <c r="H801" t="s">
        <v>906</v>
      </c>
      <c r="I801" t="s">
        <v>907</v>
      </c>
      <c r="J801" s="74" t="s">
        <v>2176</v>
      </c>
      <c r="K801" t="s">
        <v>2177</v>
      </c>
      <c r="L801" t="s">
        <v>2178</v>
      </c>
      <c r="M801" s="74" t="s">
        <v>2179</v>
      </c>
      <c r="N801" t="s">
        <v>2180</v>
      </c>
      <c r="O801" t="s">
        <v>2181</v>
      </c>
      <c r="P801" s="74" t="s">
        <v>833</v>
      </c>
      <c r="Q801" t="s">
        <v>834</v>
      </c>
      <c r="R801" t="s">
        <v>835</v>
      </c>
      <c r="S801">
        <v>365</v>
      </c>
      <c r="T801" t="s">
        <v>2182</v>
      </c>
      <c r="U801" s="74" t="s">
        <v>2183</v>
      </c>
      <c r="V801" t="s">
        <v>2166</v>
      </c>
      <c r="W801" t="s">
        <v>1498</v>
      </c>
      <c r="X801">
        <v>31</v>
      </c>
      <c r="Y801">
        <v>27.97</v>
      </c>
      <c r="Z801">
        <v>8.8000000000000007</v>
      </c>
      <c r="AA801">
        <v>4.4000000000000004</v>
      </c>
      <c r="AB801" s="74" t="s">
        <v>2184</v>
      </c>
      <c r="AC801" s="74" t="s">
        <v>2185</v>
      </c>
    </row>
    <row r="802" spans="1:29" x14ac:dyDescent="0.25">
      <c r="A802" t="s">
        <v>2174</v>
      </c>
      <c r="B802" t="s">
        <v>715</v>
      </c>
      <c r="C802" t="s">
        <v>1915</v>
      </c>
      <c r="D802" t="s">
        <v>717</v>
      </c>
      <c r="E802" t="s">
        <v>716</v>
      </c>
      <c r="F802" t="s">
        <v>718</v>
      </c>
      <c r="G802" t="s">
        <v>2175</v>
      </c>
      <c r="H802" t="s">
        <v>906</v>
      </c>
      <c r="I802" t="s">
        <v>907</v>
      </c>
      <c r="J802" s="74" t="s">
        <v>2176</v>
      </c>
      <c r="K802" t="s">
        <v>2177</v>
      </c>
      <c r="L802" t="s">
        <v>2178</v>
      </c>
      <c r="M802" s="74" t="s">
        <v>2179</v>
      </c>
      <c r="N802" t="s">
        <v>2180</v>
      </c>
      <c r="O802" t="s">
        <v>2181</v>
      </c>
      <c r="P802" s="74" t="s">
        <v>833</v>
      </c>
      <c r="Q802" t="s">
        <v>834</v>
      </c>
      <c r="R802" t="s">
        <v>835</v>
      </c>
      <c r="S802">
        <v>365</v>
      </c>
      <c r="T802" t="s">
        <v>2182</v>
      </c>
      <c r="U802" s="74" t="s">
        <v>2183</v>
      </c>
      <c r="V802" t="s">
        <v>2191</v>
      </c>
      <c r="W802" t="s">
        <v>2153</v>
      </c>
      <c r="X802">
        <v>31</v>
      </c>
      <c r="Y802">
        <v>36.71</v>
      </c>
      <c r="Z802">
        <v>28.9</v>
      </c>
      <c r="AA802">
        <v>14.45</v>
      </c>
      <c r="AB802" s="74" t="s">
        <v>2184</v>
      </c>
      <c r="AC802" s="74" t="s">
        <v>2185</v>
      </c>
    </row>
    <row r="803" spans="1:29" x14ac:dyDescent="0.25">
      <c r="A803" t="s">
        <v>2174</v>
      </c>
      <c r="B803" t="s">
        <v>715</v>
      </c>
      <c r="C803" t="s">
        <v>1915</v>
      </c>
      <c r="D803" t="s">
        <v>717</v>
      </c>
      <c r="E803" t="s">
        <v>716</v>
      </c>
      <c r="F803" t="s">
        <v>718</v>
      </c>
      <c r="G803" t="s">
        <v>2175</v>
      </c>
      <c r="H803" t="s">
        <v>906</v>
      </c>
      <c r="I803" t="s">
        <v>907</v>
      </c>
      <c r="J803" s="74" t="s">
        <v>2176</v>
      </c>
      <c r="K803" t="s">
        <v>2177</v>
      </c>
      <c r="L803" t="s">
        <v>2178</v>
      </c>
      <c r="M803" s="74" t="s">
        <v>2179</v>
      </c>
      <c r="N803" t="s">
        <v>2180</v>
      </c>
      <c r="O803" t="s">
        <v>2181</v>
      </c>
      <c r="P803" s="74" t="s">
        <v>833</v>
      </c>
      <c r="Q803" t="s">
        <v>834</v>
      </c>
      <c r="R803" t="s">
        <v>835</v>
      </c>
      <c r="S803">
        <v>365</v>
      </c>
      <c r="T803" t="s">
        <v>2182</v>
      </c>
      <c r="U803" s="74" t="s">
        <v>2183</v>
      </c>
      <c r="V803" t="s">
        <v>2192</v>
      </c>
      <c r="W803" t="s">
        <v>971</v>
      </c>
      <c r="X803">
        <v>31</v>
      </c>
      <c r="Y803">
        <v>8.58</v>
      </c>
      <c r="Z803">
        <v>7.2</v>
      </c>
      <c r="AA803">
        <v>3.6</v>
      </c>
      <c r="AB803" s="74" t="s">
        <v>2184</v>
      </c>
      <c r="AC803" s="74" t="s">
        <v>2185</v>
      </c>
    </row>
    <row r="804" spans="1:29" x14ac:dyDescent="0.25">
      <c r="A804" t="s">
        <v>2174</v>
      </c>
      <c r="B804" t="s">
        <v>715</v>
      </c>
      <c r="C804" t="s">
        <v>1915</v>
      </c>
      <c r="D804" t="s">
        <v>717</v>
      </c>
      <c r="E804" t="s">
        <v>716</v>
      </c>
      <c r="F804" t="s">
        <v>718</v>
      </c>
      <c r="G804" t="s">
        <v>2175</v>
      </c>
      <c r="H804" t="s">
        <v>906</v>
      </c>
      <c r="I804" t="s">
        <v>907</v>
      </c>
      <c r="J804" s="74" t="s">
        <v>2176</v>
      </c>
      <c r="K804" t="s">
        <v>2177</v>
      </c>
      <c r="L804" t="s">
        <v>2178</v>
      </c>
      <c r="M804" s="74" t="s">
        <v>2179</v>
      </c>
      <c r="N804" t="s">
        <v>2180</v>
      </c>
      <c r="O804" t="s">
        <v>2181</v>
      </c>
      <c r="P804" s="74" t="s">
        <v>833</v>
      </c>
      <c r="Q804" t="s">
        <v>834</v>
      </c>
      <c r="R804" t="s">
        <v>835</v>
      </c>
      <c r="S804">
        <v>365</v>
      </c>
      <c r="T804" t="s">
        <v>2182</v>
      </c>
      <c r="U804" s="74" t="s">
        <v>2183</v>
      </c>
      <c r="V804" t="s">
        <v>2111</v>
      </c>
      <c r="W804" t="s">
        <v>2112</v>
      </c>
      <c r="X804">
        <v>31</v>
      </c>
      <c r="Y804">
        <v>24.25</v>
      </c>
      <c r="Z804">
        <v>12.1</v>
      </c>
      <c r="AA804">
        <v>6.05</v>
      </c>
      <c r="AB804" s="74" t="s">
        <v>2184</v>
      </c>
      <c r="AC804" s="74" t="s">
        <v>2185</v>
      </c>
    </row>
    <row r="805" spans="1:29" x14ac:dyDescent="0.25">
      <c r="A805" t="s">
        <v>2174</v>
      </c>
      <c r="B805" t="s">
        <v>715</v>
      </c>
      <c r="C805" t="s">
        <v>1915</v>
      </c>
      <c r="D805" t="s">
        <v>717</v>
      </c>
      <c r="E805" t="s">
        <v>716</v>
      </c>
      <c r="F805" t="s">
        <v>718</v>
      </c>
      <c r="G805" t="s">
        <v>2175</v>
      </c>
      <c r="H805" t="s">
        <v>906</v>
      </c>
      <c r="I805" t="s">
        <v>907</v>
      </c>
      <c r="J805" s="74" t="s">
        <v>2176</v>
      </c>
      <c r="K805" t="s">
        <v>2177</v>
      </c>
      <c r="L805" t="s">
        <v>2178</v>
      </c>
      <c r="M805" s="74" t="s">
        <v>2179</v>
      </c>
      <c r="N805" t="s">
        <v>2180</v>
      </c>
      <c r="O805" t="s">
        <v>2181</v>
      </c>
      <c r="P805" s="74" t="s">
        <v>833</v>
      </c>
      <c r="Q805" t="s">
        <v>834</v>
      </c>
      <c r="R805" t="s">
        <v>835</v>
      </c>
      <c r="S805">
        <v>365</v>
      </c>
      <c r="T805" t="s">
        <v>2182</v>
      </c>
      <c r="U805" s="74" t="s">
        <v>2183</v>
      </c>
      <c r="V805" t="s">
        <v>2193</v>
      </c>
      <c r="W805" t="s">
        <v>2194</v>
      </c>
      <c r="X805">
        <v>31</v>
      </c>
      <c r="Y805">
        <v>9.02</v>
      </c>
      <c r="Z805">
        <v>5.61</v>
      </c>
      <c r="AA805">
        <v>2.8</v>
      </c>
      <c r="AB805" s="74" t="s">
        <v>2184</v>
      </c>
      <c r="AC805" s="74" t="s">
        <v>2185</v>
      </c>
    </row>
    <row r="806" spans="1:29" x14ac:dyDescent="0.25">
      <c r="A806" t="s">
        <v>2174</v>
      </c>
      <c r="B806" t="s">
        <v>715</v>
      </c>
      <c r="C806" t="s">
        <v>1915</v>
      </c>
      <c r="D806" t="s">
        <v>717</v>
      </c>
      <c r="E806" t="s">
        <v>716</v>
      </c>
      <c r="F806" t="s">
        <v>718</v>
      </c>
      <c r="G806" t="s">
        <v>2175</v>
      </c>
      <c r="H806" t="s">
        <v>906</v>
      </c>
      <c r="I806" t="s">
        <v>907</v>
      </c>
      <c r="J806" s="74" t="s">
        <v>2176</v>
      </c>
      <c r="K806" t="s">
        <v>2177</v>
      </c>
      <c r="L806" t="s">
        <v>2178</v>
      </c>
      <c r="M806" s="74" t="s">
        <v>2179</v>
      </c>
      <c r="N806" t="s">
        <v>2180</v>
      </c>
      <c r="O806" t="s">
        <v>2181</v>
      </c>
      <c r="P806" s="74" t="s">
        <v>833</v>
      </c>
      <c r="Q806" t="s">
        <v>834</v>
      </c>
      <c r="R806" t="s">
        <v>835</v>
      </c>
      <c r="S806">
        <v>365</v>
      </c>
      <c r="T806" t="s">
        <v>2182</v>
      </c>
      <c r="U806" s="74" t="s">
        <v>2183</v>
      </c>
      <c r="V806" t="s">
        <v>2149</v>
      </c>
      <c r="W806" t="s">
        <v>63</v>
      </c>
      <c r="X806">
        <v>31</v>
      </c>
      <c r="Y806">
        <v>127.64</v>
      </c>
      <c r="Z806">
        <v>94.9</v>
      </c>
      <c r="AA806">
        <v>47.45</v>
      </c>
      <c r="AB806" s="74" t="s">
        <v>2184</v>
      </c>
      <c r="AC806" s="74" t="s">
        <v>2185</v>
      </c>
    </row>
    <row r="807" spans="1:29" x14ac:dyDescent="0.25">
      <c r="A807" t="s">
        <v>2174</v>
      </c>
      <c r="B807" t="s">
        <v>715</v>
      </c>
      <c r="C807" t="s">
        <v>1915</v>
      </c>
      <c r="D807" t="s">
        <v>717</v>
      </c>
      <c r="E807" t="s">
        <v>716</v>
      </c>
      <c r="F807" t="s">
        <v>718</v>
      </c>
      <c r="G807" t="s">
        <v>2175</v>
      </c>
      <c r="H807" t="s">
        <v>906</v>
      </c>
      <c r="I807" t="s">
        <v>907</v>
      </c>
      <c r="J807" s="74" t="s">
        <v>2176</v>
      </c>
      <c r="K807" t="s">
        <v>2177</v>
      </c>
      <c r="L807" t="s">
        <v>2178</v>
      </c>
      <c r="M807" s="74" t="s">
        <v>2179</v>
      </c>
      <c r="N807" t="s">
        <v>2180</v>
      </c>
      <c r="O807" t="s">
        <v>2181</v>
      </c>
      <c r="P807" s="74" t="s">
        <v>833</v>
      </c>
      <c r="Q807" t="s">
        <v>834</v>
      </c>
      <c r="R807" t="s">
        <v>835</v>
      </c>
      <c r="S807">
        <v>365</v>
      </c>
      <c r="T807" t="s">
        <v>2182</v>
      </c>
      <c r="U807" s="74" t="s">
        <v>2183</v>
      </c>
      <c r="V807" t="s">
        <v>2195</v>
      </c>
      <c r="W807" t="s">
        <v>1298</v>
      </c>
      <c r="X807">
        <v>31</v>
      </c>
      <c r="Y807">
        <v>58.11</v>
      </c>
      <c r="Z807">
        <v>57.6</v>
      </c>
      <c r="AA807">
        <v>28.8</v>
      </c>
      <c r="AB807" s="74" t="s">
        <v>2184</v>
      </c>
      <c r="AC807" s="74" t="s">
        <v>2185</v>
      </c>
    </row>
    <row r="808" spans="1:29" x14ac:dyDescent="0.25">
      <c r="A808" t="s">
        <v>2174</v>
      </c>
      <c r="B808" t="s">
        <v>715</v>
      </c>
      <c r="C808" t="s">
        <v>1915</v>
      </c>
      <c r="D808" t="s">
        <v>717</v>
      </c>
      <c r="E808" t="s">
        <v>716</v>
      </c>
      <c r="F808" t="s">
        <v>718</v>
      </c>
      <c r="G808" t="s">
        <v>2175</v>
      </c>
      <c r="H808" t="s">
        <v>906</v>
      </c>
      <c r="I808" t="s">
        <v>907</v>
      </c>
      <c r="J808" s="74" t="s">
        <v>2176</v>
      </c>
      <c r="K808" t="s">
        <v>2177</v>
      </c>
      <c r="L808" t="s">
        <v>2178</v>
      </c>
      <c r="M808" s="74" t="s">
        <v>2179</v>
      </c>
      <c r="N808" t="s">
        <v>2180</v>
      </c>
      <c r="O808" t="s">
        <v>2181</v>
      </c>
      <c r="P808" s="74" t="s">
        <v>833</v>
      </c>
      <c r="Q808" t="s">
        <v>834</v>
      </c>
      <c r="R808" t="s">
        <v>835</v>
      </c>
      <c r="S808">
        <v>365</v>
      </c>
      <c r="T808" t="s">
        <v>2182</v>
      </c>
      <c r="U808" s="74" t="s">
        <v>2183</v>
      </c>
      <c r="V808" t="s">
        <v>2196</v>
      </c>
      <c r="W808" t="s">
        <v>1337</v>
      </c>
      <c r="X808">
        <v>31</v>
      </c>
      <c r="Y808">
        <v>34.19</v>
      </c>
      <c r="Z808">
        <v>23.6</v>
      </c>
      <c r="AA808">
        <v>11.8</v>
      </c>
      <c r="AB808" s="74" t="s">
        <v>2184</v>
      </c>
      <c r="AC808" s="74" t="s">
        <v>2185</v>
      </c>
    </row>
    <row r="809" spans="1:29" x14ac:dyDescent="0.25">
      <c r="A809" t="s">
        <v>2174</v>
      </c>
      <c r="B809" t="s">
        <v>715</v>
      </c>
      <c r="C809" t="s">
        <v>1915</v>
      </c>
      <c r="D809" t="s">
        <v>717</v>
      </c>
      <c r="E809" t="s">
        <v>716</v>
      </c>
      <c r="F809" t="s">
        <v>718</v>
      </c>
      <c r="G809" t="s">
        <v>2175</v>
      </c>
      <c r="H809" t="s">
        <v>906</v>
      </c>
      <c r="I809" t="s">
        <v>907</v>
      </c>
      <c r="J809" s="74" t="s">
        <v>2176</v>
      </c>
      <c r="K809" t="s">
        <v>2177</v>
      </c>
      <c r="L809" t="s">
        <v>2178</v>
      </c>
      <c r="M809" s="74" t="s">
        <v>2179</v>
      </c>
      <c r="N809" t="s">
        <v>2180</v>
      </c>
      <c r="O809" t="s">
        <v>2181</v>
      </c>
      <c r="P809" s="74" t="s">
        <v>833</v>
      </c>
      <c r="Q809" t="s">
        <v>834</v>
      </c>
      <c r="R809" t="s">
        <v>835</v>
      </c>
      <c r="S809">
        <v>365</v>
      </c>
      <c r="T809" t="s">
        <v>2182</v>
      </c>
      <c r="U809" s="74" t="s">
        <v>2183</v>
      </c>
      <c r="V809" t="s">
        <v>2060</v>
      </c>
      <c r="W809" t="s">
        <v>2061</v>
      </c>
      <c r="X809">
        <v>31</v>
      </c>
      <c r="Y809">
        <v>59.24</v>
      </c>
      <c r="Z809">
        <v>5</v>
      </c>
      <c r="AA809">
        <v>2.5</v>
      </c>
      <c r="AB809" s="74" t="s">
        <v>2184</v>
      </c>
      <c r="AC809" s="74" t="s">
        <v>2185</v>
      </c>
    </row>
    <row r="810" spans="1:29" x14ac:dyDescent="0.25">
      <c r="A810" t="s">
        <v>2174</v>
      </c>
      <c r="B810" t="s">
        <v>715</v>
      </c>
      <c r="C810" t="s">
        <v>1915</v>
      </c>
      <c r="D810" t="s">
        <v>717</v>
      </c>
      <c r="E810" t="s">
        <v>716</v>
      </c>
      <c r="F810" t="s">
        <v>718</v>
      </c>
      <c r="G810" t="s">
        <v>2175</v>
      </c>
      <c r="H810" t="s">
        <v>906</v>
      </c>
      <c r="I810" t="s">
        <v>907</v>
      </c>
      <c r="J810" s="74" t="s">
        <v>2176</v>
      </c>
      <c r="K810" t="s">
        <v>2177</v>
      </c>
      <c r="L810" t="s">
        <v>2178</v>
      </c>
      <c r="M810" s="74" t="s">
        <v>2179</v>
      </c>
      <c r="N810" t="s">
        <v>2180</v>
      </c>
      <c r="O810" t="s">
        <v>2181</v>
      </c>
      <c r="P810" s="74" t="s">
        <v>833</v>
      </c>
      <c r="Q810" t="s">
        <v>834</v>
      </c>
      <c r="R810" t="s">
        <v>835</v>
      </c>
      <c r="S810">
        <v>365</v>
      </c>
      <c r="T810" t="s">
        <v>2182</v>
      </c>
      <c r="U810" s="74" t="s">
        <v>2183</v>
      </c>
      <c r="V810" t="s">
        <v>2156</v>
      </c>
      <c r="W810" t="s">
        <v>2157</v>
      </c>
      <c r="X810">
        <v>31</v>
      </c>
      <c r="Y810">
        <v>105.19</v>
      </c>
      <c r="Z810">
        <v>63.05</v>
      </c>
      <c r="AA810">
        <v>31.53</v>
      </c>
      <c r="AB810" s="74" t="s">
        <v>2184</v>
      </c>
      <c r="AC810" s="74" t="s">
        <v>2185</v>
      </c>
    </row>
    <row r="811" spans="1:29" x14ac:dyDescent="0.25">
      <c r="A811" t="s">
        <v>2174</v>
      </c>
      <c r="B811" t="s">
        <v>715</v>
      </c>
      <c r="C811" t="s">
        <v>1915</v>
      </c>
      <c r="D811" t="s">
        <v>717</v>
      </c>
      <c r="E811" t="s">
        <v>716</v>
      </c>
      <c r="F811" t="s">
        <v>718</v>
      </c>
      <c r="G811" t="s">
        <v>2175</v>
      </c>
      <c r="H811" t="s">
        <v>906</v>
      </c>
      <c r="I811" t="s">
        <v>907</v>
      </c>
      <c r="J811" s="74" t="s">
        <v>2176</v>
      </c>
      <c r="K811" t="s">
        <v>2177</v>
      </c>
      <c r="L811" t="s">
        <v>2178</v>
      </c>
      <c r="M811" s="74" t="s">
        <v>2179</v>
      </c>
      <c r="N811" t="s">
        <v>2180</v>
      </c>
      <c r="O811" t="s">
        <v>2181</v>
      </c>
      <c r="P811" s="74" t="s">
        <v>833</v>
      </c>
      <c r="Q811" t="s">
        <v>834</v>
      </c>
      <c r="R811" t="s">
        <v>835</v>
      </c>
      <c r="S811">
        <v>365</v>
      </c>
      <c r="T811" t="s">
        <v>2182</v>
      </c>
      <c r="U811" s="74" t="s">
        <v>2183</v>
      </c>
      <c r="V811" t="s">
        <v>2197</v>
      </c>
      <c r="W811" t="s">
        <v>121</v>
      </c>
      <c r="X811">
        <v>31</v>
      </c>
      <c r="Y811">
        <v>18.14</v>
      </c>
      <c r="AB811" s="74" t="s">
        <v>2184</v>
      </c>
      <c r="AC811" s="74" t="s">
        <v>2185</v>
      </c>
    </row>
    <row r="812" spans="1:29" x14ac:dyDescent="0.25">
      <c r="A812" t="s">
        <v>2174</v>
      </c>
      <c r="B812" t="s">
        <v>715</v>
      </c>
      <c r="C812" t="s">
        <v>1915</v>
      </c>
      <c r="D812" t="s">
        <v>717</v>
      </c>
      <c r="E812" t="s">
        <v>716</v>
      </c>
      <c r="F812" t="s">
        <v>718</v>
      </c>
      <c r="G812" t="s">
        <v>2175</v>
      </c>
      <c r="H812" t="s">
        <v>906</v>
      </c>
      <c r="I812" t="s">
        <v>907</v>
      </c>
      <c r="J812" s="74" t="s">
        <v>2176</v>
      </c>
      <c r="K812" t="s">
        <v>2177</v>
      </c>
      <c r="L812" t="s">
        <v>2178</v>
      </c>
      <c r="M812" s="74" t="s">
        <v>2179</v>
      </c>
      <c r="N812" t="s">
        <v>2180</v>
      </c>
      <c r="O812" t="s">
        <v>2181</v>
      </c>
      <c r="P812" s="74" t="s">
        <v>833</v>
      </c>
      <c r="Q812" t="s">
        <v>834</v>
      </c>
      <c r="R812" t="s">
        <v>835</v>
      </c>
      <c r="S812">
        <v>365</v>
      </c>
      <c r="T812" t="s">
        <v>2182</v>
      </c>
      <c r="U812" s="74" t="s">
        <v>2183</v>
      </c>
      <c r="V812" t="s">
        <v>2198</v>
      </c>
      <c r="W812" t="s">
        <v>2199</v>
      </c>
      <c r="X812">
        <v>31</v>
      </c>
      <c r="Y812">
        <v>48.41</v>
      </c>
      <c r="Z812">
        <v>28.7</v>
      </c>
      <c r="AA812">
        <v>14.35</v>
      </c>
      <c r="AB812" s="74" t="s">
        <v>2184</v>
      </c>
      <c r="AC812" s="74" t="s">
        <v>2185</v>
      </c>
    </row>
    <row r="813" spans="1:29" x14ac:dyDescent="0.25">
      <c r="A813" t="s">
        <v>2174</v>
      </c>
      <c r="B813" t="s">
        <v>715</v>
      </c>
      <c r="C813" t="s">
        <v>1915</v>
      </c>
      <c r="D813" t="s">
        <v>717</v>
      </c>
      <c r="E813" t="s">
        <v>716</v>
      </c>
      <c r="F813" t="s">
        <v>718</v>
      </c>
      <c r="G813" t="s">
        <v>2175</v>
      </c>
      <c r="H813" t="s">
        <v>906</v>
      </c>
      <c r="I813" t="s">
        <v>907</v>
      </c>
      <c r="J813" s="74" t="s">
        <v>2176</v>
      </c>
      <c r="K813" t="s">
        <v>2177</v>
      </c>
      <c r="L813" t="s">
        <v>2178</v>
      </c>
      <c r="M813" s="74" t="s">
        <v>2179</v>
      </c>
      <c r="N813" t="s">
        <v>2180</v>
      </c>
      <c r="O813" t="s">
        <v>2181</v>
      </c>
      <c r="P813" s="74" t="s">
        <v>833</v>
      </c>
      <c r="Q813" t="s">
        <v>834</v>
      </c>
      <c r="R813" t="s">
        <v>835</v>
      </c>
      <c r="S813">
        <v>365</v>
      </c>
      <c r="T813" t="s">
        <v>2182</v>
      </c>
      <c r="U813" s="74" t="s">
        <v>2183</v>
      </c>
      <c r="V813" t="s">
        <v>2106</v>
      </c>
      <c r="W813" t="s">
        <v>2107</v>
      </c>
      <c r="X813">
        <v>31</v>
      </c>
      <c r="Y813">
        <v>31.65</v>
      </c>
      <c r="Z813">
        <v>30</v>
      </c>
      <c r="AA813">
        <v>15</v>
      </c>
      <c r="AB813" s="74" t="s">
        <v>2184</v>
      </c>
      <c r="AC813" s="74" t="s">
        <v>2185</v>
      </c>
    </row>
    <row r="814" spans="1:29" x14ac:dyDescent="0.25">
      <c r="A814" t="s">
        <v>2200</v>
      </c>
      <c r="B814" t="s">
        <v>715</v>
      </c>
      <c r="C814" t="s">
        <v>1915</v>
      </c>
      <c r="D814" t="s">
        <v>717</v>
      </c>
      <c r="E814" t="s">
        <v>716</v>
      </c>
      <c r="F814" t="s">
        <v>718</v>
      </c>
      <c r="G814" t="s">
        <v>2201</v>
      </c>
      <c r="H814" t="s">
        <v>906</v>
      </c>
      <c r="I814" t="s">
        <v>907</v>
      </c>
      <c r="J814" s="74" t="s">
        <v>2202</v>
      </c>
      <c r="K814" t="s">
        <v>2203</v>
      </c>
      <c r="L814" t="s">
        <v>2204</v>
      </c>
      <c r="M814" s="74" t="s">
        <v>1984</v>
      </c>
      <c r="N814" t="s">
        <v>1332</v>
      </c>
      <c r="O814" t="s">
        <v>1333</v>
      </c>
      <c r="P814" s="74" t="s">
        <v>833</v>
      </c>
      <c r="Q814" t="s">
        <v>834</v>
      </c>
      <c r="R814" t="s">
        <v>835</v>
      </c>
      <c r="S814">
        <v>365</v>
      </c>
      <c r="T814" t="s">
        <v>2205</v>
      </c>
      <c r="U814" s="74" t="s">
        <v>2206</v>
      </c>
      <c r="V814" t="s">
        <v>2191</v>
      </c>
      <c r="W814" t="s">
        <v>2153</v>
      </c>
      <c r="X814">
        <v>5</v>
      </c>
      <c r="Y814">
        <v>1.57</v>
      </c>
      <c r="Z814">
        <v>1.52</v>
      </c>
      <c r="AA814">
        <v>0.76</v>
      </c>
      <c r="AB814" s="74" t="s">
        <v>2207</v>
      </c>
      <c r="AC814" s="74" t="s">
        <v>2208</v>
      </c>
    </row>
    <row r="815" spans="1:29" x14ac:dyDescent="0.25">
      <c r="A815" t="s">
        <v>2200</v>
      </c>
      <c r="B815" t="s">
        <v>715</v>
      </c>
      <c r="C815" t="s">
        <v>1915</v>
      </c>
      <c r="D815" t="s">
        <v>717</v>
      </c>
      <c r="E815" t="s">
        <v>716</v>
      </c>
      <c r="F815" t="s">
        <v>718</v>
      </c>
      <c r="G815" t="s">
        <v>2201</v>
      </c>
      <c r="H815" t="s">
        <v>906</v>
      </c>
      <c r="I815" t="s">
        <v>907</v>
      </c>
      <c r="J815" s="74" t="s">
        <v>2202</v>
      </c>
      <c r="K815" t="s">
        <v>2203</v>
      </c>
      <c r="L815" t="s">
        <v>2204</v>
      </c>
      <c r="M815" s="74" t="s">
        <v>1984</v>
      </c>
      <c r="N815" t="s">
        <v>1332</v>
      </c>
      <c r="O815" t="s">
        <v>1333</v>
      </c>
      <c r="P815" s="74" t="s">
        <v>833</v>
      </c>
      <c r="Q815" t="s">
        <v>834</v>
      </c>
      <c r="R815" t="s">
        <v>835</v>
      </c>
      <c r="S815">
        <v>365</v>
      </c>
      <c r="T815" t="s">
        <v>2205</v>
      </c>
      <c r="U815" s="74" t="s">
        <v>2206</v>
      </c>
      <c r="V815" t="s">
        <v>1967</v>
      </c>
      <c r="W815" t="s">
        <v>1968</v>
      </c>
      <c r="X815">
        <v>5</v>
      </c>
      <c r="Y815">
        <v>17.5</v>
      </c>
      <c r="Z815">
        <v>17.440000000000001</v>
      </c>
      <c r="AA815">
        <v>8.7200000000000006</v>
      </c>
      <c r="AB815" s="74" t="s">
        <v>2207</v>
      </c>
      <c r="AC815" s="74" t="s">
        <v>2208</v>
      </c>
    </row>
    <row r="816" spans="1:29" x14ac:dyDescent="0.25">
      <c r="A816" t="s">
        <v>2200</v>
      </c>
      <c r="B816" t="s">
        <v>715</v>
      </c>
      <c r="C816" t="s">
        <v>1915</v>
      </c>
      <c r="D816" t="s">
        <v>717</v>
      </c>
      <c r="E816" t="s">
        <v>716</v>
      </c>
      <c r="F816" t="s">
        <v>718</v>
      </c>
      <c r="G816" t="s">
        <v>2201</v>
      </c>
      <c r="H816" t="s">
        <v>906</v>
      </c>
      <c r="I816" t="s">
        <v>907</v>
      </c>
      <c r="J816" s="74" t="s">
        <v>2202</v>
      </c>
      <c r="K816" t="s">
        <v>2203</v>
      </c>
      <c r="L816" t="s">
        <v>2204</v>
      </c>
      <c r="M816" s="74" t="s">
        <v>1984</v>
      </c>
      <c r="N816" t="s">
        <v>1332</v>
      </c>
      <c r="O816" t="s">
        <v>1333</v>
      </c>
      <c r="P816" s="74" t="s">
        <v>833</v>
      </c>
      <c r="Q816" t="s">
        <v>834</v>
      </c>
      <c r="R816" t="s">
        <v>835</v>
      </c>
      <c r="S816">
        <v>365</v>
      </c>
      <c r="T816" t="s">
        <v>2205</v>
      </c>
      <c r="U816" s="74" t="s">
        <v>2206</v>
      </c>
      <c r="V816" t="s">
        <v>1954</v>
      </c>
      <c r="W816" t="s">
        <v>1955</v>
      </c>
      <c r="X816">
        <v>5</v>
      </c>
      <c r="Y816">
        <v>5.61</v>
      </c>
      <c r="Z816">
        <v>5.6</v>
      </c>
      <c r="AA816">
        <v>2.8</v>
      </c>
      <c r="AB816" s="74" t="s">
        <v>2207</v>
      </c>
      <c r="AC816" s="74" t="s">
        <v>2208</v>
      </c>
    </row>
    <row r="817" spans="1:29" x14ac:dyDescent="0.25">
      <c r="A817" t="s">
        <v>2200</v>
      </c>
      <c r="B817" t="s">
        <v>715</v>
      </c>
      <c r="C817" t="s">
        <v>1915</v>
      </c>
      <c r="D817" t="s">
        <v>717</v>
      </c>
      <c r="E817" t="s">
        <v>716</v>
      </c>
      <c r="F817" t="s">
        <v>718</v>
      </c>
      <c r="G817" t="s">
        <v>2201</v>
      </c>
      <c r="H817" t="s">
        <v>906</v>
      </c>
      <c r="I817" t="s">
        <v>907</v>
      </c>
      <c r="J817" s="74" t="s">
        <v>2202</v>
      </c>
      <c r="K817" t="s">
        <v>2203</v>
      </c>
      <c r="L817" t="s">
        <v>2204</v>
      </c>
      <c r="M817" s="74" t="s">
        <v>1984</v>
      </c>
      <c r="N817" t="s">
        <v>1332</v>
      </c>
      <c r="O817" t="s">
        <v>1333</v>
      </c>
      <c r="P817" s="74" t="s">
        <v>833</v>
      </c>
      <c r="Q817" t="s">
        <v>834</v>
      </c>
      <c r="R817" t="s">
        <v>835</v>
      </c>
      <c r="S817">
        <v>365</v>
      </c>
      <c r="T817" t="s">
        <v>2205</v>
      </c>
      <c r="U817" s="74" t="s">
        <v>2206</v>
      </c>
      <c r="V817" t="s">
        <v>2209</v>
      </c>
      <c r="W817" t="s">
        <v>2210</v>
      </c>
      <c r="X817">
        <v>5</v>
      </c>
      <c r="Y817">
        <v>3.85</v>
      </c>
      <c r="Z817">
        <v>3.84</v>
      </c>
      <c r="AA817">
        <v>1.92</v>
      </c>
      <c r="AB817" s="74" t="s">
        <v>2207</v>
      </c>
      <c r="AC817" s="74" t="s">
        <v>2208</v>
      </c>
    </row>
    <row r="818" spans="1:29" x14ac:dyDescent="0.25">
      <c r="A818" t="s">
        <v>2200</v>
      </c>
      <c r="B818" t="s">
        <v>715</v>
      </c>
      <c r="C818" t="s">
        <v>1915</v>
      </c>
      <c r="D818" t="s">
        <v>717</v>
      </c>
      <c r="E818" t="s">
        <v>716</v>
      </c>
      <c r="F818" t="s">
        <v>718</v>
      </c>
      <c r="G818" t="s">
        <v>2201</v>
      </c>
      <c r="H818" t="s">
        <v>906</v>
      </c>
      <c r="I818" t="s">
        <v>907</v>
      </c>
      <c r="J818" s="74" t="s">
        <v>2202</v>
      </c>
      <c r="K818" t="s">
        <v>2203</v>
      </c>
      <c r="L818" t="s">
        <v>2204</v>
      </c>
      <c r="M818" s="74" t="s">
        <v>1984</v>
      </c>
      <c r="N818" t="s">
        <v>1332</v>
      </c>
      <c r="O818" t="s">
        <v>1333</v>
      </c>
      <c r="P818" s="74" t="s">
        <v>833</v>
      </c>
      <c r="Q818" t="s">
        <v>834</v>
      </c>
      <c r="R818" t="s">
        <v>835</v>
      </c>
      <c r="S818">
        <v>365</v>
      </c>
      <c r="T818" t="s">
        <v>2205</v>
      </c>
      <c r="U818" s="74" t="s">
        <v>2206</v>
      </c>
      <c r="V818" t="s">
        <v>1956</v>
      </c>
      <c r="W818" t="s">
        <v>1957</v>
      </c>
      <c r="X818">
        <v>5</v>
      </c>
      <c r="Y818">
        <v>3.15</v>
      </c>
      <c r="Z818">
        <v>3.12</v>
      </c>
      <c r="AA818">
        <v>1.56</v>
      </c>
      <c r="AB818" s="74" t="s">
        <v>2207</v>
      </c>
      <c r="AC818" s="74" t="s">
        <v>2208</v>
      </c>
    </row>
    <row r="819" spans="1:29" x14ac:dyDescent="0.25">
      <c r="A819" t="s">
        <v>2200</v>
      </c>
      <c r="B819" t="s">
        <v>715</v>
      </c>
      <c r="C819" t="s">
        <v>1915</v>
      </c>
      <c r="D819" t="s">
        <v>717</v>
      </c>
      <c r="E819" t="s">
        <v>716</v>
      </c>
      <c r="F819" t="s">
        <v>718</v>
      </c>
      <c r="G819" t="s">
        <v>2201</v>
      </c>
      <c r="H819" t="s">
        <v>906</v>
      </c>
      <c r="I819" t="s">
        <v>907</v>
      </c>
      <c r="J819" s="74" t="s">
        <v>2202</v>
      </c>
      <c r="K819" t="s">
        <v>2203</v>
      </c>
      <c r="L819" t="s">
        <v>2204</v>
      </c>
      <c r="M819" s="74" t="s">
        <v>1984</v>
      </c>
      <c r="N819" t="s">
        <v>1332</v>
      </c>
      <c r="O819" t="s">
        <v>1333</v>
      </c>
      <c r="P819" s="74" t="s">
        <v>833</v>
      </c>
      <c r="Q819" t="s">
        <v>834</v>
      </c>
      <c r="R819" t="s">
        <v>835</v>
      </c>
      <c r="S819">
        <v>365</v>
      </c>
      <c r="T819" t="s">
        <v>2205</v>
      </c>
      <c r="U819" s="74" t="s">
        <v>2206</v>
      </c>
      <c r="V819" t="s">
        <v>2150</v>
      </c>
      <c r="W819" t="s">
        <v>1680</v>
      </c>
      <c r="X819">
        <v>5</v>
      </c>
      <c r="Y819">
        <v>12.18</v>
      </c>
      <c r="Z819">
        <v>12.16</v>
      </c>
      <c r="AA819">
        <v>6.08</v>
      </c>
      <c r="AB819" s="74" t="s">
        <v>2207</v>
      </c>
      <c r="AC819" s="74" t="s">
        <v>2208</v>
      </c>
    </row>
    <row r="820" spans="1:29" x14ac:dyDescent="0.25">
      <c r="A820" t="s">
        <v>2200</v>
      </c>
      <c r="B820" t="s">
        <v>715</v>
      </c>
      <c r="C820" t="s">
        <v>1915</v>
      </c>
      <c r="D820" t="s">
        <v>717</v>
      </c>
      <c r="E820" t="s">
        <v>716</v>
      </c>
      <c r="F820" t="s">
        <v>718</v>
      </c>
      <c r="G820" t="s">
        <v>2201</v>
      </c>
      <c r="H820" t="s">
        <v>906</v>
      </c>
      <c r="I820" t="s">
        <v>907</v>
      </c>
      <c r="J820" s="74" t="s">
        <v>2202</v>
      </c>
      <c r="K820" t="s">
        <v>2203</v>
      </c>
      <c r="L820" t="s">
        <v>2204</v>
      </c>
      <c r="M820" s="74" t="s">
        <v>1984</v>
      </c>
      <c r="N820" t="s">
        <v>1332</v>
      </c>
      <c r="O820" t="s">
        <v>1333</v>
      </c>
      <c r="P820" s="74" t="s">
        <v>833</v>
      </c>
      <c r="Q820" t="s">
        <v>834</v>
      </c>
      <c r="R820" t="s">
        <v>835</v>
      </c>
      <c r="S820">
        <v>365</v>
      </c>
      <c r="T820" t="s">
        <v>2205</v>
      </c>
      <c r="U820" s="74" t="s">
        <v>2206</v>
      </c>
      <c r="V820" t="s">
        <v>2211</v>
      </c>
      <c r="W820" t="s">
        <v>2212</v>
      </c>
      <c r="X820">
        <v>5</v>
      </c>
      <c r="Y820">
        <v>3.61</v>
      </c>
      <c r="Z820">
        <v>3.6</v>
      </c>
      <c r="AA820">
        <v>1.8</v>
      </c>
      <c r="AB820" s="74" t="s">
        <v>2207</v>
      </c>
      <c r="AC820" s="74" t="s">
        <v>2208</v>
      </c>
    </row>
    <row r="821" spans="1:29" x14ac:dyDescent="0.25">
      <c r="A821" t="s">
        <v>2200</v>
      </c>
      <c r="B821" t="s">
        <v>715</v>
      </c>
      <c r="C821" t="s">
        <v>1915</v>
      </c>
      <c r="D821" t="s">
        <v>717</v>
      </c>
      <c r="E821" t="s">
        <v>716</v>
      </c>
      <c r="F821" t="s">
        <v>718</v>
      </c>
      <c r="G821" t="s">
        <v>2201</v>
      </c>
      <c r="H821" t="s">
        <v>906</v>
      </c>
      <c r="I821" t="s">
        <v>907</v>
      </c>
      <c r="J821" s="74" t="s">
        <v>2202</v>
      </c>
      <c r="K821" t="s">
        <v>2203</v>
      </c>
      <c r="L821" t="s">
        <v>2204</v>
      </c>
      <c r="M821" s="74" t="s">
        <v>1984</v>
      </c>
      <c r="N821" t="s">
        <v>1332</v>
      </c>
      <c r="O821" t="s">
        <v>1333</v>
      </c>
      <c r="P821" s="74" t="s">
        <v>833</v>
      </c>
      <c r="Q821" t="s">
        <v>834</v>
      </c>
      <c r="R821" t="s">
        <v>835</v>
      </c>
      <c r="S821">
        <v>365</v>
      </c>
      <c r="T821" t="s">
        <v>2205</v>
      </c>
      <c r="U821" s="74" t="s">
        <v>2206</v>
      </c>
      <c r="V821" t="s">
        <v>1950</v>
      </c>
      <c r="W821" t="s">
        <v>1951</v>
      </c>
      <c r="X821">
        <v>5</v>
      </c>
      <c r="Y821">
        <v>2.0099999999999998</v>
      </c>
      <c r="Z821">
        <v>2</v>
      </c>
      <c r="AA821">
        <v>1</v>
      </c>
      <c r="AB821" s="74" t="s">
        <v>2207</v>
      </c>
      <c r="AC821" s="74" t="s">
        <v>2208</v>
      </c>
    </row>
    <row r="822" spans="1:29" x14ac:dyDescent="0.25">
      <c r="A822" t="s">
        <v>2200</v>
      </c>
      <c r="B822" t="s">
        <v>715</v>
      </c>
      <c r="C822" t="s">
        <v>1915</v>
      </c>
      <c r="D822" t="s">
        <v>717</v>
      </c>
      <c r="E822" t="s">
        <v>716</v>
      </c>
      <c r="F822" t="s">
        <v>718</v>
      </c>
      <c r="G822" t="s">
        <v>2201</v>
      </c>
      <c r="H822" t="s">
        <v>906</v>
      </c>
      <c r="I822" t="s">
        <v>907</v>
      </c>
      <c r="J822" s="74" t="s">
        <v>2202</v>
      </c>
      <c r="K822" t="s">
        <v>2203</v>
      </c>
      <c r="L822" t="s">
        <v>2204</v>
      </c>
      <c r="M822" s="74" t="s">
        <v>1984</v>
      </c>
      <c r="N822" t="s">
        <v>1332</v>
      </c>
      <c r="O822" t="s">
        <v>1333</v>
      </c>
      <c r="P822" s="74" t="s">
        <v>833</v>
      </c>
      <c r="Q822" t="s">
        <v>834</v>
      </c>
      <c r="R822" t="s">
        <v>835</v>
      </c>
      <c r="S822">
        <v>365</v>
      </c>
      <c r="T822" t="s">
        <v>2205</v>
      </c>
      <c r="U822" s="74" t="s">
        <v>2206</v>
      </c>
      <c r="V822" t="s">
        <v>2213</v>
      </c>
      <c r="W822" t="s">
        <v>2214</v>
      </c>
      <c r="X822">
        <v>5</v>
      </c>
      <c r="Y822">
        <v>1.53</v>
      </c>
      <c r="Z822">
        <v>1.52</v>
      </c>
      <c r="AA822">
        <v>0.76</v>
      </c>
      <c r="AB822" s="74" t="s">
        <v>2207</v>
      </c>
      <c r="AC822" s="74" t="s">
        <v>2208</v>
      </c>
    </row>
    <row r="823" spans="1:29" x14ac:dyDescent="0.25">
      <c r="A823" t="s">
        <v>2200</v>
      </c>
      <c r="B823" t="s">
        <v>715</v>
      </c>
      <c r="C823" t="s">
        <v>1915</v>
      </c>
      <c r="D823" t="s">
        <v>717</v>
      </c>
      <c r="E823" t="s">
        <v>716</v>
      </c>
      <c r="F823" t="s">
        <v>718</v>
      </c>
      <c r="G823" t="s">
        <v>2201</v>
      </c>
      <c r="H823" t="s">
        <v>906</v>
      </c>
      <c r="I823" t="s">
        <v>907</v>
      </c>
      <c r="J823" s="74" t="s">
        <v>2202</v>
      </c>
      <c r="K823" t="s">
        <v>2203</v>
      </c>
      <c r="L823" t="s">
        <v>2204</v>
      </c>
      <c r="M823" s="74" t="s">
        <v>1984</v>
      </c>
      <c r="N823" t="s">
        <v>1332</v>
      </c>
      <c r="O823" t="s">
        <v>1333</v>
      </c>
      <c r="P823" s="74" t="s">
        <v>833</v>
      </c>
      <c r="Q823" t="s">
        <v>834</v>
      </c>
      <c r="R823" t="s">
        <v>835</v>
      </c>
      <c r="S823">
        <v>365</v>
      </c>
      <c r="T823" t="s">
        <v>2205</v>
      </c>
      <c r="U823" s="74" t="s">
        <v>2206</v>
      </c>
      <c r="V823" t="s">
        <v>2215</v>
      </c>
      <c r="W823" t="s">
        <v>2216</v>
      </c>
      <c r="X823">
        <v>5</v>
      </c>
      <c r="Y823">
        <v>5.12</v>
      </c>
      <c r="Z823">
        <v>5.1100000000000003</v>
      </c>
      <c r="AA823">
        <v>2.56</v>
      </c>
      <c r="AB823" s="74" t="s">
        <v>2207</v>
      </c>
      <c r="AC823" s="74" t="s">
        <v>2208</v>
      </c>
    </row>
    <row r="824" spans="1:29" x14ac:dyDescent="0.25">
      <c r="A824" t="s">
        <v>2200</v>
      </c>
      <c r="B824" t="s">
        <v>715</v>
      </c>
      <c r="C824" t="s">
        <v>1915</v>
      </c>
      <c r="D824" t="s">
        <v>717</v>
      </c>
      <c r="E824" t="s">
        <v>716</v>
      </c>
      <c r="F824" t="s">
        <v>718</v>
      </c>
      <c r="G824" t="s">
        <v>2201</v>
      </c>
      <c r="H824" t="s">
        <v>906</v>
      </c>
      <c r="I824" t="s">
        <v>907</v>
      </c>
      <c r="J824" s="74" t="s">
        <v>2202</v>
      </c>
      <c r="K824" t="s">
        <v>2203</v>
      </c>
      <c r="L824" t="s">
        <v>2204</v>
      </c>
      <c r="M824" s="74" t="s">
        <v>1984</v>
      </c>
      <c r="N824" t="s">
        <v>1332</v>
      </c>
      <c r="O824" t="s">
        <v>1333</v>
      </c>
      <c r="P824" s="74" t="s">
        <v>833</v>
      </c>
      <c r="Q824" t="s">
        <v>834</v>
      </c>
      <c r="R824" t="s">
        <v>835</v>
      </c>
      <c r="S824">
        <v>365</v>
      </c>
      <c r="T824" t="s">
        <v>2205</v>
      </c>
      <c r="U824" s="74" t="s">
        <v>2206</v>
      </c>
      <c r="V824" t="s">
        <v>2217</v>
      </c>
      <c r="W824" t="s">
        <v>1905</v>
      </c>
      <c r="X824">
        <v>5</v>
      </c>
      <c r="Y824">
        <v>3.21</v>
      </c>
      <c r="Z824">
        <v>3.2</v>
      </c>
      <c r="AA824">
        <v>1.6</v>
      </c>
      <c r="AB824" s="74" t="s">
        <v>2207</v>
      </c>
      <c r="AC824" s="74" t="s">
        <v>2208</v>
      </c>
    </row>
    <row r="825" spans="1:29" x14ac:dyDescent="0.25">
      <c r="A825" t="s">
        <v>2200</v>
      </c>
      <c r="B825" t="s">
        <v>715</v>
      </c>
      <c r="C825" t="s">
        <v>1915</v>
      </c>
      <c r="D825" t="s">
        <v>717</v>
      </c>
      <c r="E825" t="s">
        <v>716</v>
      </c>
      <c r="F825" t="s">
        <v>718</v>
      </c>
      <c r="G825" t="s">
        <v>2201</v>
      </c>
      <c r="H825" t="s">
        <v>906</v>
      </c>
      <c r="I825" t="s">
        <v>907</v>
      </c>
      <c r="J825" s="74" t="s">
        <v>2202</v>
      </c>
      <c r="K825" t="s">
        <v>2203</v>
      </c>
      <c r="L825" t="s">
        <v>2204</v>
      </c>
      <c r="M825" s="74" t="s">
        <v>1984</v>
      </c>
      <c r="N825" t="s">
        <v>1332</v>
      </c>
      <c r="O825" t="s">
        <v>1333</v>
      </c>
      <c r="P825" s="74" t="s">
        <v>833</v>
      </c>
      <c r="Q825" t="s">
        <v>834</v>
      </c>
      <c r="R825" t="s">
        <v>835</v>
      </c>
      <c r="S825">
        <v>365</v>
      </c>
      <c r="T825" t="s">
        <v>2205</v>
      </c>
      <c r="U825" s="74" t="s">
        <v>2206</v>
      </c>
      <c r="V825" t="s">
        <v>2111</v>
      </c>
      <c r="W825" t="s">
        <v>2112</v>
      </c>
      <c r="X825">
        <v>5</v>
      </c>
      <c r="Y825">
        <v>3.26</v>
      </c>
      <c r="Z825">
        <v>3.2</v>
      </c>
      <c r="AA825">
        <v>1.6</v>
      </c>
      <c r="AB825" s="74" t="s">
        <v>2207</v>
      </c>
      <c r="AC825" s="74" t="s">
        <v>2208</v>
      </c>
    </row>
    <row r="826" spans="1:29" x14ac:dyDescent="0.25">
      <c r="A826" t="s">
        <v>2200</v>
      </c>
      <c r="B826" t="s">
        <v>715</v>
      </c>
      <c r="C826" t="s">
        <v>1915</v>
      </c>
      <c r="D826" t="s">
        <v>717</v>
      </c>
      <c r="E826" t="s">
        <v>716</v>
      </c>
      <c r="F826" t="s">
        <v>718</v>
      </c>
      <c r="G826" t="s">
        <v>2201</v>
      </c>
      <c r="H826" t="s">
        <v>906</v>
      </c>
      <c r="I826" t="s">
        <v>907</v>
      </c>
      <c r="J826" s="74" t="s">
        <v>2202</v>
      </c>
      <c r="K826" t="s">
        <v>2203</v>
      </c>
      <c r="L826" t="s">
        <v>2204</v>
      </c>
      <c r="M826" s="74" t="s">
        <v>1984</v>
      </c>
      <c r="N826" t="s">
        <v>1332</v>
      </c>
      <c r="O826" t="s">
        <v>1333</v>
      </c>
      <c r="P826" s="74" t="s">
        <v>833</v>
      </c>
      <c r="Q826" t="s">
        <v>834</v>
      </c>
      <c r="R826" t="s">
        <v>835</v>
      </c>
      <c r="S826">
        <v>365</v>
      </c>
      <c r="T826" t="s">
        <v>2205</v>
      </c>
      <c r="U826" s="74" t="s">
        <v>2206</v>
      </c>
      <c r="V826" t="s">
        <v>2195</v>
      </c>
      <c r="W826" t="s">
        <v>1298</v>
      </c>
      <c r="X826">
        <v>5</v>
      </c>
      <c r="Y826">
        <v>72.67</v>
      </c>
      <c r="Z826">
        <v>72.650000000000006</v>
      </c>
      <c r="AA826">
        <v>36.32</v>
      </c>
      <c r="AB826" s="74" t="s">
        <v>2207</v>
      </c>
      <c r="AC826" s="74" t="s">
        <v>2208</v>
      </c>
    </row>
    <row r="827" spans="1:29" x14ac:dyDescent="0.25">
      <c r="A827" t="s">
        <v>2200</v>
      </c>
      <c r="B827" t="s">
        <v>715</v>
      </c>
      <c r="C827" t="s">
        <v>1915</v>
      </c>
      <c r="D827" t="s">
        <v>717</v>
      </c>
      <c r="E827" t="s">
        <v>716</v>
      </c>
      <c r="F827" t="s">
        <v>718</v>
      </c>
      <c r="G827" t="s">
        <v>2201</v>
      </c>
      <c r="H827" t="s">
        <v>906</v>
      </c>
      <c r="I827" t="s">
        <v>907</v>
      </c>
      <c r="J827" s="74" t="s">
        <v>2202</v>
      </c>
      <c r="K827" t="s">
        <v>2203</v>
      </c>
      <c r="L827" t="s">
        <v>2204</v>
      </c>
      <c r="M827" s="74" t="s">
        <v>1984</v>
      </c>
      <c r="N827" t="s">
        <v>1332</v>
      </c>
      <c r="O827" t="s">
        <v>1333</v>
      </c>
      <c r="P827" s="74" t="s">
        <v>833</v>
      </c>
      <c r="Q827" t="s">
        <v>834</v>
      </c>
      <c r="R827" t="s">
        <v>835</v>
      </c>
      <c r="S827">
        <v>365</v>
      </c>
      <c r="T827" t="s">
        <v>2205</v>
      </c>
      <c r="U827" s="74" t="s">
        <v>2206</v>
      </c>
      <c r="V827" t="s">
        <v>2154</v>
      </c>
      <c r="W827" t="s">
        <v>2155</v>
      </c>
      <c r="X827">
        <v>5</v>
      </c>
      <c r="Y827">
        <v>31.1</v>
      </c>
      <c r="Z827">
        <v>31.08</v>
      </c>
      <c r="AA827">
        <v>15.54</v>
      </c>
      <c r="AB827" s="74" t="s">
        <v>2207</v>
      </c>
      <c r="AC827" s="74" t="s">
        <v>2208</v>
      </c>
    </row>
    <row r="828" spans="1:29" x14ac:dyDescent="0.25">
      <c r="A828" t="s">
        <v>2218</v>
      </c>
      <c r="B828" t="s">
        <v>715</v>
      </c>
      <c r="C828" t="s">
        <v>1915</v>
      </c>
      <c r="D828" t="s">
        <v>717</v>
      </c>
      <c r="E828" t="s">
        <v>716</v>
      </c>
      <c r="F828" t="s">
        <v>718</v>
      </c>
      <c r="G828" t="s">
        <v>2219</v>
      </c>
      <c r="H828" t="s">
        <v>906</v>
      </c>
      <c r="I828" t="s">
        <v>907</v>
      </c>
      <c r="J828" s="74" t="s">
        <v>2220</v>
      </c>
      <c r="K828" t="s">
        <v>2221</v>
      </c>
      <c r="L828" t="s">
        <v>2222</v>
      </c>
      <c r="M828" s="74" t="s">
        <v>2223</v>
      </c>
      <c r="N828" t="s">
        <v>2224</v>
      </c>
      <c r="O828" t="s">
        <v>2225</v>
      </c>
      <c r="P828" s="74" t="s">
        <v>833</v>
      </c>
      <c r="Q828" t="s">
        <v>834</v>
      </c>
      <c r="R828" t="s">
        <v>835</v>
      </c>
      <c r="S828">
        <v>365</v>
      </c>
      <c r="T828" t="s">
        <v>2226</v>
      </c>
      <c r="U828" s="74" t="s">
        <v>2227</v>
      </c>
      <c r="V828" t="s">
        <v>2191</v>
      </c>
      <c r="W828" t="s">
        <v>2153</v>
      </c>
      <c r="X828">
        <v>47.6</v>
      </c>
      <c r="Y828">
        <v>29.46</v>
      </c>
      <c r="Z828">
        <v>29.44</v>
      </c>
      <c r="AA828">
        <v>14.72</v>
      </c>
      <c r="AB828" s="74" t="s">
        <v>2228</v>
      </c>
      <c r="AC828" s="74" t="s">
        <v>2229</v>
      </c>
    </row>
    <row r="829" spans="1:29" x14ac:dyDescent="0.25">
      <c r="A829" t="s">
        <v>2218</v>
      </c>
      <c r="B829" t="s">
        <v>715</v>
      </c>
      <c r="C829" t="s">
        <v>1915</v>
      </c>
      <c r="D829" t="s">
        <v>717</v>
      </c>
      <c r="E829" t="s">
        <v>716</v>
      </c>
      <c r="F829" t="s">
        <v>718</v>
      </c>
      <c r="G829" t="s">
        <v>2219</v>
      </c>
      <c r="H829" t="s">
        <v>906</v>
      </c>
      <c r="I829" t="s">
        <v>907</v>
      </c>
      <c r="J829" s="74" t="s">
        <v>2220</v>
      </c>
      <c r="K829" t="s">
        <v>2221</v>
      </c>
      <c r="L829" t="s">
        <v>2222</v>
      </c>
      <c r="M829" s="74" t="s">
        <v>2223</v>
      </c>
      <c r="N829" t="s">
        <v>2224</v>
      </c>
      <c r="O829" t="s">
        <v>2225</v>
      </c>
      <c r="P829" s="74" t="s">
        <v>833</v>
      </c>
      <c r="Q829" t="s">
        <v>834</v>
      </c>
      <c r="R829" t="s">
        <v>835</v>
      </c>
      <c r="S829">
        <v>365</v>
      </c>
      <c r="T829" t="s">
        <v>2226</v>
      </c>
      <c r="U829" s="74" t="s">
        <v>2227</v>
      </c>
      <c r="V829" t="s">
        <v>2172</v>
      </c>
      <c r="W829" t="s">
        <v>2173</v>
      </c>
      <c r="X829">
        <v>47.6</v>
      </c>
      <c r="Y829">
        <v>0.51</v>
      </c>
      <c r="Z829">
        <v>0.48</v>
      </c>
      <c r="AA829">
        <v>0.24</v>
      </c>
      <c r="AB829" s="74" t="s">
        <v>2228</v>
      </c>
      <c r="AC829" s="74" t="s">
        <v>2229</v>
      </c>
    </row>
    <row r="830" spans="1:29" x14ac:dyDescent="0.25">
      <c r="A830" t="s">
        <v>2218</v>
      </c>
      <c r="B830" t="s">
        <v>715</v>
      </c>
      <c r="C830" t="s">
        <v>1915</v>
      </c>
      <c r="D830" t="s">
        <v>717</v>
      </c>
      <c r="E830" t="s">
        <v>716</v>
      </c>
      <c r="F830" t="s">
        <v>718</v>
      </c>
      <c r="G830" t="s">
        <v>2219</v>
      </c>
      <c r="H830" t="s">
        <v>906</v>
      </c>
      <c r="I830" t="s">
        <v>907</v>
      </c>
      <c r="J830" s="74" t="s">
        <v>2220</v>
      </c>
      <c r="K830" t="s">
        <v>2221</v>
      </c>
      <c r="L830" t="s">
        <v>2222</v>
      </c>
      <c r="M830" s="74" t="s">
        <v>2223</v>
      </c>
      <c r="N830" t="s">
        <v>2224</v>
      </c>
      <c r="O830" t="s">
        <v>2225</v>
      </c>
      <c r="P830" s="74" t="s">
        <v>833</v>
      </c>
      <c r="Q830" t="s">
        <v>834</v>
      </c>
      <c r="R830" t="s">
        <v>835</v>
      </c>
      <c r="S830">
        <v>365</v>
      </c>
      <c r="T830" t="s">
        <v>2226</v>
      </c>
      <c r="U830" s="74" t="s">
        <v>2227</v>
      </c>
      <c r="V830" t="s">
        <v>2149</v>
      </c>
      <c r="W830" t="s">
        <v>63</v>
      </c>
      <c r="X830">
        <v>47.6</v>
      </c>
      <c r="Y830">
        <v>78.17</v>
      </c>
      <c r="Z830">
        <v>70.16</v>
      </c>
      <c r="AA830">
        <v>35.08</v>
      </c>
      <c r="AB830" s="74" t="s">
        <v>2228</v>
      </c>
      <c r="AC830" s="74" t="s">
        <v>2229</v>
      </c>
    </row>
    <row r="831" spans="1:29" x14ac:dyDescent="0.25">
      <c r="A831" t="s">
        <v>2218</v>
      </c>
      <c r="B831" t="s">
        <v>715</v>
      </c>
      <c r="C831" t="s">
        <v>1915</v>
      </c>
      <c r="D831" t="s">
        <v>717</v>
      </c>
      <c r="E831" t="s">
        <v>716</v>
      </c>
      <c r="F831" t="s">
        <v>718</v>
      </c>
      <c r="G831" t="s">
        <v>2219</v>
      </c>
      <c r="H831" t="s">
        <v>906</v>
      </c>
      <c r="I831" t="s">
        <v>907</v>
      </c>
      <c r="J831" s="74" t="s">
        <v>2220</v>
      </c>
      <c r="K831" t="s">
        <v>2221</v>
      </c>
      <c r="L831" t="s">
        <v>2222</v>
      </c>
      <c r="M831" s="74" t="s">
        <v>2223</v>
      </c>
      <c r="N831" t="s">
        <v>2224</v>
      </c>
      <c r="O831" t="s">
        <v>2225</v>
      </c>
      <c r="P831" s="74" t="s">
        <v>833</v>
      </c>
      <c r="Q831" t="s">
        <v>834</v>
      </c>
      <c r="R831" t="s">
        <v>835</v>
      </c>
      <c r="S831">
        <v>365</v>
      </c>
      <c r="T831" t="s">
        <v>2226</v>
      </c>
      <c r="U831" s="74" t="s">
        <v>2227</v>
      </c>
      <c r="V831" t="s">
        <v>2111</v>
      </c>
      <c r="W831" t="s">
        <v>2112</v>
      </c>
      <c r="X831">
        <v>47.6</v>
      </c>
      <c r="Y831">
        <v>37.01</v>
      </c>
      <c r="Z831">
        <v>36.83</v>
      </c>
      <c r="AA831">
        <v>18.420000000000002</v>
      </c>
      <c r="AB831" s="74" t="s">
        <v>2228</v>
      </c>
      <c r="AC831" s="74" t="s">
        <v>2229</v>
      </c>
    </row>
    <row r="832" spans="1:29" x14ac:dyDescent="0.25">
      <c r="A832" t="s">
        <v>2218</v>
      </c>
      <c r="B832" t="s">
        <v>715</v>
      </c>
      <c r="C832" t="s">
        <v>1915</v>
      </c>
      <c r="D832" t="s">
        <v>717</v>
      </c>
      <c r="E832" t="s">
        <v>716</v>
      </c>
      <c r="F832" t="s">
        <v>718</v>
      </c>
      <c r="G832" t="s">
        <v>2219</v>
      </c>
      <c r="H832" t="s">
        <v>906</v>
      </c>
      <c r="I832" t="s">
        <v>907</v>
      </c>
      <c r="J832" s="74" t="s">
        <v>2220</v>
      </c>
      <c r="K832" t="s">
        <v>2221</v>
      </c>
      <c r="L832" t="s">
        <v>2222</v>
      </c>
      <c r="M832" s="74" t="s">
        <v>2223</v>
      </c>
      <c r="N832" t="s">
        <v>2224</v>
      </c>
      <c r="O832" t="s">
        <v>2225</v>
      </c>
      <c r="P832" s="74" t="s">
        <v>833</v>
      </c>
      <c r="Q832" t="s">
        <v>834</v>
      </c>
      <c r="R832" t="s">
        <v>835</v>
      </c>
      <c r="S832">
        <v>365</v>
      </c>
      <c r="T832" t="s">
        <v>2226</v>
      </c>
      <c r="U832" s="74" t="s">
        <v>2227</v>
      </c>
      <c r="V832" t="s">
        <v>2215</v>
      </c>
      <c r="W832" t="s">
        <v>2216</v>
      </c>
      <c r="X832">
        <v>47.6</v>
      </c>
      <c r="Y832">
        <v>16.72</v>
      </c>
      <c r="Z832">
        <v>10.52</v>
      </c>
      <c r="AA832">
        <v>5.26</v>
      </c>
      <c r="AB832" s="74" t="s">
        <v>2228</v>
      </c>
      <c r="AC832" s="74" t="s">
        <v>2229</v>
      </c>
    </row>
    <row r="833" spans="1:29" x14ac:dyDescent="0.25">
      <c r="A833" t="s">
        <v>2218</v>
      </c>
      <c r="B833" t="s">
        <v>715</v>
      </c>
      <c r="C833" t="s">
        <v>1915</v>
      </c>
      <c r="D833" t="s">
        <v>717</v>
      </c>
      <c r="E833" t="s">
        <v>716</v>
      </c>
      <c r="F833" t="s">
        <v>718</v>
      </c>
      <c r="G833" t="s">
        <v>2219</v>
      </c>
      <c r="H833" t="s">
        <v>906</v>
      </c>
      <c r="I833" t="s">
        <v>907</v>
      </c>
      <c r="J833" s="74" t="s">
        <v>2220</v>
      </c>
      <c r="K833" t="s">
        <v>2221</v>
      </c>
      <c r="L833" t="s">
        <v>2222</v>
      </c>
      <c r="M833" s="74" t="s">
        <v>2223</v>
      </c>
      <c r="N833" t="s">
        <v>2224</v>
      </c>
      <c r="O833" t="s">
        <v>2225</v>
      </c>
      <c r="P833" s="74" t="s">
        <v>833</v>
      </c>
      <c r="Q833" t="s">
        <v>834</v>
      </c>
      <c r="R833" t="s">
        <v>835</v>
      </c>
      <c r="S833">
        <v>365</v>
      </c>
      <c r="T833" t="s">
        <v>2226</v>
      </c>
      <c r="U833" s="74" t="s">
        <v>2227</v>
      </c>
      <c r="V833" t="s">
        <v>2151</v>
      </c>
      <c r="W833" t="s">
        <v>977</v>
      </c>
      <c r="X833">
        <v>47.6</v>
      </c>
      <c r="Y833">
        <v>0.64</v>
      </c>
      <c r="Z833">
        <v>0.64</v>
      </c>
      <c r="AA833">
        <v>0.32</v>
      </c>
      <c r="AB833" s="74" t="s">
        <v>2228</v>
      </c>
      <c r="AC833" s="74" t="s">
        <v>2229</v>
      </c>
    </row>
    <row r="834" spans="1:29" x14ac:dyDescent="0.25">
      <c r="A834" t="s">
        <v>2218</v>
      </c>
      <c r="B834" t="s">
        <v>715</v>
      </c>
      <c r="C834" t="s">
        <v>1915</v>
      </c>
      <c r="D834" t="s">
        <v>717</v>
      </c>
      <c r="E834" t="s">
        <v>716</v>
      </c>
      <c r="F834" t="s">
        <v>718</v>
      </c>
      <c r="G834" t="s">
        <v>2219</v>
      </c>
      <c r="H834" t="s">
        <v>906</v>
      </c>
      <c r="I834" t="s">
        <v>907</v>
      </c>
      <c r="J834" s="74" t="s">
        <v>2220</v>
      </c>
      <c r="K834" t="s">
        <v>2221</v>
      </c>
      <c r="L834" t="s">
        <v>2222</v>
      </c>
      <c r="M834" s="74" t="s">
        <v>2223</v>
      </c>
      <c r="N834" t="s">
        <v>2224</v>
      </c>
      <c r="O834" t="s">
        <v>2225</v>
      </c>
      <c r="P834" s="74" t="s">
        <v>833</v>
      </c>
      <c r="Q834" t="s">
        <v>834</v>
      </c>
      <c r="R834" t="s">
        <v>835</v>
      </c>
      <c r="S834">
        <v>365</v>
      </c>
      <c r="T834" t="s">
        <v>2226</v>
      </c>
      <c r="U834" s="74" t="s">
        <v>2227</v>
      </c>
      <c r="V834" t="s">
        <v>2156</v>
      </c>
      <c r="W834" t="s">
        <v>2157</v>
      </c>
      <c r="X834">
        <v>47.6</v>
      </c>
      <c r="Y834">
        <v>34.729999999999997</v>
      </c>
      <c r="Z834">
        <v>26.72</v>
      </c>
      <c r="AA834">
        <v>13.36</v>
      </c>
      <c r="AB834" s="74" t="s">
        <v>2228</v>
      </c>
      <c r="AC834" s="74" t="s">
        <v>2229</v>
      </c>
    </row>
    <row r="835" spans="1:29" x14ac:dyDescent="0.25">
      <c r="A835" t="s">
        <v>2218</v>
      </c>
      <c r="B835" t="s">
        <v>715</v>
      </c>
      <c r="C835" t="s">
        <v>1915</v>
      </c>
      <c r="D835" t="s">
        <v>717</v>
      </c>
      <c r="E835" t="s">
        <v>716</v>
      </c>
      <c r="F835" t="s">
        <v>718</v>
      </c>
      <c r="G835" t="s">
        <v>2219</v>
      </c>
      <c r="H835" t="s">
        <v>906</v>
      </c>
      <c r="I835" t="s">
        <v>907</v>
      </c>
      <c r="J835" s="74" t="s">
        <v>2220</v>
      </c>
      <c r="K835" t="s">
        <v>2221</v>
      </c>
      <c r="L835" t="s">
        <v>2222</v>
      </c>
      <c r="M835" s="74" t="s">
        <v>2223</v>
      </c>
      <c r="N835" t="s">
        <v>2224</v>
      </c>
      <c r="O835" t="s">
        <v>2225</v>
      </c>
      <c r="P835" s="74" t="s">
        <v>833</v>
      </c>
      <c r="Q835" t="s">
        <v>834</v>
      </c>
      <c r="R835" t="s">
        <v>835</v>
      </c>
      <c r="S835">
        <v>365</v>
      </c>
      <c r="T835" t="s">
        <v>2226</v>
      </c>
      <c r="U835" s="74" t="s">
        <v>2227</v>
      </c>
      <c r="V835" t="s">
        <v>2170</v>
      </c>
      <c r="W835" t="s">
        <v>2171</v>
      </c>
      <c r="X835">
        <v>47.6</v>
      </c>
      <c r="Y835">
        <v>7.53</v>
      </c>
      <c r="Z835">
        <v>4.76</v>
      </c>
      <c r="AA835">
        <v>2.38</v>
      </c>
      <c r="AB835" s="74" t="s">
        <v>2228</v>
      </c>
      <c r="AC835" s="74" t="s">
        <v>2229</v>
      </c>
    </row>
    <row r="836" spans="1:29" x14ac:dyDescent="0.25">
      <c r="A836" t="s">
        <v>2218</v>
      </c>
      <c r="B836" t="s">
        <v>715</v>
      </c>
      <c r="C836" t="s">
        <v>1915</v>
      </c>
      <c r="D836" t="s">
        <v>717</v>
      </c>
      <c r="E836" t="s">
        <v>716</v>
      </c>
      <c r="F836" t="s">
        <v>718</v>
      </c>
      <c r="G836" t="s">
        <v>2219</v>
      </c>
      <c r="H836" t="s">
        <v>906</v>
      </c>
      <c r="I836" t="s">
        <v>907</v>
      </c>
      <c r="J836" s="74" t="s">
        <v>2220</v>
      </c>
      <c r="K836" t="s">
        <v>2221</v>
      </c>
      <c r="L836" t="s">
        <v>2222</v>
      </c>
      <c r="M836" s="74" t="s">
        <v>2223</v>
      </c>
      <c r="N836" t="s">
        <v>2224</v>
      </c>
      <c r="O836" t="s">
        <v>2225</v>
      </c>
      <c r="P836" s="74" t="s">
        <v>833</v>
      </c>
      <c r="Q836" t="s">
        <v>834</v>
      </c>
      <c r="R836" t="s">
        <v>835</v>
      </c>
      <c r="S836">
        <v>365</v>
      </c>
      <c r="T836" t="s">
        <v>2226</v>
      </c>
      <c r="U836" s="74" t="s">
        <v>2227</v>
      </c>
      <c r="V836" t="s">
        <v>2196</v>
      </c>
      <c r="W836" t="s">
        <v>1337</v>
      </c>
      <c r="X836">
        <v>47.6</v>
      </c>
      <c r="Y836">
        <v>37.380000000000003</v>
      </c>
      <c r="Z836">
        <v>37.36</v>
      </c>
      <c r="AA836">
        <v>18.68</v>
      </c>
      <c r="AB836" s="74" t="s">
        <v>2228</v>
      </c>
      <c r="AC836" s="74" t="s">
        <v>2229</v>
      </c>
    </row>
    <row r="837" spans="1:29" x14ac:dyDescent="0.25">
      <c r="A837" t="s">
        <v>2218</v>
      </c>
      <c r="B837" t="s">
        <v>715</v>
      </c>
      <c r="C837" t="s">
        <v>1915</v>
      </c>
      <c r="D837" t="s">
        <v>717</v>
      </c>
      <c r="E837" t="s">
        <v>716</v>
      </c>
      <c r="F837" t="s">
        <v>718</v>
      </c>
      <c r="G837" t="s">
        <v>2219</v>
      </c>
      <c r="H837" t="s">
        <v>906</v>
      </c>
      <c r="I837" t="s">
        <v>907</v>
      </c>
      <c r="J837" s="74" t="s">
        <v>2220</v>
      </c>
      <c r="K837" t="s">
        <v>2221</v>
      </c>
      <c r="L837" t="s">
        <v>2222</v>
      </c>
      <c r="M837" s="74" t="s">
        <v>2223</v>
      </c>
      <c r="N837" t="s">
        <v>2224</v>
      </c>
      <c r="O837" t="s">
        <v>2225</v>
      </c>
      <c r="P837" s="74" t="s">
        <v>833</v>
      </c>
      <c r="Q837" t="s">
        <v>834</v>
      </c>
      <c r="R837" t="s">
        <v>835</v>
      </c>
      <c r="S837">
        <v>365</v>
      </c>
      <c r="T837" t="s">
        <v>2226</v>
      </c>
      <c r="U837" s="74" t="s">
        <v>2227</v>
      </c>
      <c r="V837" t="s">
        <v>2217</v>
      </c>
      <c r="W837" t="s">
        <v>1905</v>
      </c>
      <c r="X837">
        <v>47.6</v>
      </c>
      <c r="Y837">
        <v>5.19</v>
      </c>
      <c r="Z837">
        <v>5.16</v>
      </c>
      <c r="AA837">
        <v>2.58</v>
      </c>
      <c r="AB837" s="74" t="s">
        <v>2228</v>
      </c>
      <c r="AC837" s="74" t="s">
        <v>2229</v>
      </c>
    </row>
    <row r="838" spans="1:29" x14ac:dyDescent="0.25">
      <c r="A838" t="s">
        <v>2218</v>
      </c>
      <c r="B838" t="s">
        <v>715</v>
      </c>
      <c r="C838" t="s">
        <v>1915</v>
      </c>
      <c r="D838" t="s">
        <v>717</v>
      </c>
      <c r="E838" t="s">
        <v>716</v>
      </c>
      <c r="F838" t="s">
        <v>718</v>
      </c>
      <c r="G838" t="s">
        <v>2219</v>
      </c>
      <c r="H838" t="s">
        <v>906</v>
      </c>
      <c r="I838" t="s">
        <v>907</v>
      </c>
      <c r="J838" s="74" t="s">
        <v>2220</v>
      </c>
      <c r="K838" t="s">
        <v>2221</v>
      </c>
      <c r="L838" t="s">
        <v>2222</v>
      </c>
      <c r="M838" s="74" t="s">
        <v>2223</v>
      </c>
      <c r="N838" t="s">
        <v>2224</v>
      </c>
      <c r="O838" t="s">
        <v>2225</v>
      </c>
      <c r="P838" s="74" t="s">
        <v>833</v>
      </c>
      <c r="Q838" t="s">
        <v>834</v>
      </c>
      <c r="R838" t="s">
        <v>835</v>
      </c>
      <c r="S838">
        <v>365</v>
      </c>
      <c r="T838" t="s">
        <v>2226</v>
      </c>
      <c r="U838" s="74" t="s">
        <v>2227</v>
      </c>
      <c r="V838" t="s">
        <v>2150</v>
      </c>
      <c r="W838" t="s">
        <v>1680</v>
      </c>
      <c r="X838">
        <v>47.6</v>
      </c>
      <c r="Y838">
        <v>43.43</v>
      </c>
      <c r="Z838">
        <v>43.43</v>
      </c>
      <c r="AA838">
        <v>21.72</v>
      </c>
      <c r="AB838" s="74" t="s">
        <v>2228</v>
      </c>
      <c r="AC838" s="74" t="s">
        <v>2229</v>
      </c>
    </row>
    <row r="839" spans="1:29" x14ac:dyDescent="0.25">
      <c r="A839" t="s">
        <v>2218</v>
      </c>
      <c r="B839" t="s">
        <v>715</v>
      </c>
      <c r="C839" t="s">
        <v>1915</v>
      </c>
      <c r="D839" t="s">
        <v>717</v>
      </c>
      <c r="E839" t="s">
        <v>716</v>
      </c>
      <c r="F839" t="s">
        <v>718</v>
      </c>
      <c r="G839" t="s">
        <v>2219</v>
      </c>
      <c r="H839" t="s">
        <v>906</v>
      </c>
      <c r="I839" t="s">
        <v>907</v>
      </c>
      <c r="J839" s="74" t="s">
        <v>2220</v>
      </c>
      <c r="K839" t="s">
        <v>2221</v>
      </c>
      <c r="L839" t="s">
        <v>2222</v>
      </c>
      <c r="M839" s="74" t="s">
        <v>2223</v>
      </c>
      <c r="N839" t="s">
        <v>2224</v>
      </c>
      <c r="O839" t="s">
        <v>2225</v>
      </c>
      <c r="P839" s="74" t="s">
        <v>833</v>
      </c>
      <c r="Q839" t="s">
        <v>834</v>
      </c>
      <c r="R839" t="s">
        <v>835</v>
      </c>
      <c r="S839">
        <v>365</v>
      </c>
      <c r="T839" t="s">
        <v>2226</v>
      </c>
      <c r="U839" s="74" t="s">
        <v>2227</v>
      </c>
      <c r="V839" t="s">
        <v>2198</v>
      </c>
      <c r="W839" t="s">
        <v>2199</v>
      </c>
      <c r="X839">
        <v>47.6</v>
      </c>
      <c r="Y839">
        <v>28.19</v>
      </c>
      <c r="Z839">
        <v>25.62</v>
      </c>
      <c r="AA839">
        <v>12.8</v>
      </c>
      <c r="AB839" s="74" t="s">
        <v>2228</v>
      </c>
      <c r="AC839" s="74" t="s">
        <v>2229</v>
      </c>
    </row>
    <row r="840" spans="1:29" x14ac:dyDescent="0.25">
      <c r="A840" t="s">
        <v>2218</v>
      </c>
      <c r="B840" t="s">
        <v>715</v>
      </c>
      <c r="C840" t="s">
        <v>1915</v>
      </c>
      <c r="D840" t="s">
        <v>717</v>
      </c>
      <c r="E840" t="s">
        <v>716</v>
      </c>
      <c r="F840" t="s">
        <v>718</v>
      </c>
      <c r="G840" t="s">
        <v>2219</v>
      </c>
      <c r="H840" t="s">
        <v>906</v>
      </c>
      <c r="I840" t="s">
        <v>907</v>
      </c>
      <c r="J840" s="74" t="s">
        <v>2220</v>
      </c>
      <c r="K840" t="s">
        <v>2221</v>
      </c>
      <c r="L840" t="s">
        <v>2222</v>
      </c>
      <c r="M840" s="74" t="s">
        <v>2223</v>
      </c>
      <c r="N840" t="s">
        <v>2224</v>
      </c>
      <c r="O840" t="s">
        <v>2225</v>
      </c>
      <c r="P840" s="74" t="s">
        <v>833</v>
      </c>
      <c r="Q840" t="s">
        <v>834</v>
      </c>
      <c r="R840" t="s">
        <v>835</v>
      </c>
      <c r="S840">
        <v>365</v>
      </c>
      <c r="T840" t="s">
        <v>2226</v>
      </c>
      <c r="U840" s="74" t="s">
        <v>2227</v>
      </c>
      <c r="V840" t="s">
        <v>2211</v>
      </c>
      <c r="W840" t="s">
        <v>2212</v>
      </c>
      <c r="X840">
        <v>47.6</v>
      </c>
      <c r="Y840">
        <v>5.78</v>
      </c>
      <c r="Z840">
        <v>3.68</v>
      </c>
      <c r="AA840">
        <v>1.84</v>
      </c>
      <c r="AB840" s="74" t="s">
        <v>2228</v>
      </c>
      <c r="AC840" s="74" t="s">
        <v>2229</v>
      </c>
    </row>
    <row r="841" spans="1:29" x14ac:dyDescent="0.25">
      <c r="A841" t="s">
        <v>2230</v>
      </c>
      <c r="B841" t="s">
        <v>715</v>
      </c>
      <c r="C841" t="s">
        <v>1915</v>
      </c>
      <c r="D841" t="s">
        <v>717</v>
      </c>
      <c r="E841" t="s">
        <v>716</v>
      </c>
      <c r="F841" t="s">
        <v>718</v>
      </c>
      <c r="G841" t="s">
        <v>2077</v>
      </c>
      <c r="H841" t="s">
        <v>1916</v>
      </c>
      <c r="I841" t="s">
        <v>1917</v>
      </c>
      <c r="J841" s="74" t="s">
        <v>814</v>
      </c>
      <c r="K841" t="s">
        <v>2078</v>
      </c>
      <c r="L841" t="s">
        <v>816</v>
      </c>
      <c r="M841" s="74" t="s">
        <v>817</v>
      </c>
      <c r="N841" t="s">
        <v>2079</v>
      </c>
      <c r="O841" t="s">
        <v>819</v>
      </c>
      <c r="S841">
        <v>365</v>
      </c>
      <c r="T841" t="s">
        <v>2231</v>
      </c>
      <c r="U841" s="74" t="s">
        <v>2232</v>
      </c>
      <c r="V841" t="s">
        <v>2150</v>
      </c>
      <c r="W841" t="s">
        <v>1680</v>
      </c>
      <c r="X841">
        <v>20</v>
      </c>
      <c r="Y841">
        <v>1853.17</v>
      </c>
      <c r="Z841">
        <v>1837.17</v>
      </c>
      <c r="AA841">
        <v>1748.76</v>
      </c>
      <c r="AB841" s="74" t="s">
        <v>2082</v>
      </c>
      <c r="AC841" s="74" t="s">
        <v>2083</v>
      </c>
    </row>
    <row r="842" spans="1:29" x14ac:dyDescent="0.25">
      <c r="A842" t="s">
        <v>2230</v>
      </c>
      <c r="B842" t="s">
        <v>715</v>
      </c>
      <c r="C842" t="s">
        <v>1915</v>
      </c>
      <c r="D842" t="s">
        <v>717</v>
      </c>
      <c r="E842" t="s">
        <v>716</v>
      </c>
      <c r="F842" t="s">
        <v>718</v>
      </c>
      <c r="G842" t="s">
        <v>2077</v>
      </c>
      <c r="H842" t="s">
        <v>1916</v>
      </c>
      <c r="I842" t="s">
        <v>1917</v>
      </c>
      <c r="J842" s="74" t="s">
        <v>814</v>
      </c>
      <c r="K842" t="s">
        <v>2078</v>
      </c>
      <c r="L842" t="s">
        <v>816</v>
      </c>
      <c r="M842" s="74" t="s">
        <v>817</v>
      </c>
      <c r="N842" t="s">
        <v>2079</v>
      </c>
      <c r="O842" t="s">
        <v>819</v>
      </c>
      <c r="S842">
        <v>365</v>
      </c>
      <c r="T842" t="s">
        <v>2231</v>
      </c>
      <c r="U842" s="74" t="s">
        <v>2232</v>
      </c>
      <c r="V842" t="s">
        <v>1927</v>
      </c>
      <c r="W842" t="s">
        <v>1928</v>
      </c>
      <c r="X842">
        <v>20</v>
      </c>
      <c r="Y842">
        <v>149.96</v>
      </c>
      <c r="Z842">
        <v>144.43</v>
      </c>
      <c r="AA842">
        <v>101.42</v>
      </c>
      <c r="AB842" s="74" t="s">
        <v>2082</v>
      </c>
      <c r="AC842" s="74" t="s">
        <v>2083</v>
      </c>
    </row>
    <row r="843" spans="1:29" x14ac:dyDescent="0.25">
      <c r="A843" t="s">
        <v>2230</v>
      </c>
      <c r="B843" t="s">
        <v>715</v>
      </c>
      <c r="C843" t="s">
        <v>1915</v>
      </c>
      <c r="D843" t="s">
        <v>717</v>
      </c>
      <c r="E843" t="s">
        <v>716</v>
      </c>
      <c r="F843" t="s">
        <v>718</v>
      </c>
      <c r="G843" t="s">
        <v>2077</v>
      </c>
      <c r="H843" t="s">
        <v>1916</v>
      </c>
      <c r="I843" t="s">
        <v>1917</v>
      </c>
      <c r="J843" s="74" t="s">
        <v>814</v>
      </c>
      <c r="K843" t="s">
        <v>2078</v>
      </c>
      <c r="L843" t="s">
        <v>816</v>
      </c>
      <c r="M843" s="74" t="s">
        <v>817</v>
      </c>
      <c r="N843" t="s">
        <v>2079</v>
      </c>
      <c r="O843" t="s">
        <v>819</v>
      </c>
      <c r="S843">
        <v>365</v>
      </c>
      <c r="T843" t="s">
        <v>2231</v>
      </c>
      <c r="U843" s="74" t="s">
        <v>2232</v>
      </c>
      <c r="V843" t="s">
        <v>1987</v>
      </c>
      <c r="W843" t="s">
        <v>1988</v>
      </c>
      <c r="X843">
        <v>20</v>
      </c>
      <c r="Y843">
        <v>80.34</v>
      </c>
      <c r="Z843">
        <v>80.31</v>
      </c>
      <c r="AA843">
        <v>80.31</v>
      </c>
      <c r="AB843" s="74" t="s">
        <v>2082</v>
      </c>
      <c r="AC843" s="74" t="s">
        <v>2083</v>
      </c>
    </row>
    <row r="844" spans="1:29" x14ac:dyDescent="0.25">
      <c r="A844" t="s">
        <v>2233</v>
      </c>
      <c r="B844" t="s">
        <v>715</v>
      </c>
      <c r="C844" t="s">
        <v>1915</v>
      </c>
      <c r="D844" t="s">
        <v>717</v>
      </c>
      <c r="E844" t="s">
        <v>716</v>
      </c>
      <c r="F844" t="s">
        <v>718</v>
      </c>
      <c r="G844" t="s">
        <v>2219</v>
      </c>
      <c r="H844" t="s">
        <v>1943</v>
      </c>
      <c r="I844" t="s">
        <v>1944</v>
      </c>
      <c r="J844" s="74" t="s">
        <v>2220</v>
      </c>
      <c r="K844" t="s">
        <v>2221</v>
      </c>
      <c r="L844" t="s">
        <v>2222</v>
      </c>
      <c r="M844" s="74" t="s">
        <v>2223</v>
      </c>
      <c r="N844" t="s">
        <v>2224</v>
      </c>
      <c r="O844" t="s">
        <v>2225</v>
      </c>
      <c r="P844" s="74" t="s">
        <v>833</v>
      </c>
      <c r="Q844" t="s">
        <v>834</v>
      </c>
      <c r="R844" t="s">
        <v>835</v>
      </c>
      <c r="S844">
        <v>360</v>
      </c>
      <c r="T844" t="s">
        <v>2234</v>
      </c>
      <c r="U844" s="74" t="s">
        <v>2235</v>
      </c>
      <c r="V844" t="s">
        <v>1927</v>
      </c>
      <c r="W844" t="s">
        <v>1928</v>
      </c>
      <c r="X844">
        <v>47.6</v>
      </c>
      <c r="Y844">
        <v>137.88</v>
      </c>
      <c r="Z844">
        <v>111.33</v>
      </c>
      <c r="AA844">
        <v>55.65</v>
      </c>
      <c r="AB844" s="74" t="s">
        <v>2228</v>
      </c>
      <c r="AC844" s="74" t="s">
        <v>2229</v>
      </c>
    </row>
    <row r="845" spans="1:29" x14ac:dyDescent="0.25">
      <c r="A845" t="s">
        <v>2233</v>
      </c>
      <c r="B845" t="s">
        <v>715</v>
      </c>
      <c r="C845" t="s">
        <v>1915</v>
      </c>
      <c r="D845" t="s">
        <v>717</v>
      </c>
      <c r="E845" t="s">
        <v>716</v>
      </c>
      <c r="F845" t="s">
        <v>718</v>
      </c>
      <c r="G845" t="s">
        <v>2219</v>
      </c>
      <c r="H845" t="s">
        <v>1943</v>
      </c>
      <c r="I845" t="s">
        <v>1944</v>
      </c>
      <c r="J845" s="74" t="s">
        <v>2220</v>
      </c>
      <c r="K845" t="s">
        <v>2221</v>
      </c>
      <c r="L845" t="s">
        <v>2222</v>
      </c>
      <c r="M845" s="74" t="s">
        <v>2223</v>
      </c>
      <c r="N845" t="s">
        <v>2224</v>
      </c>
      <c r="O845" t="s">
        <v>2225</v>
      </c>
      <c r="P845" s="74" t="s">
        <v>833</v>
      </c>
      <c r="Q845" t="s">
        <v>834</v>
      </c>
      <c r="R845" t="s">
        <v>835</v>
      </c>
      <c r="S845">
        <v>360</v>
      </c>
      <c r="T845" t="s">
        <v>2234</v>
      </c>
      <c r="U845" s="74" t="s">
        <v>2235</v>
      </c>
      <c r="V845" t="s">
        <v>2060</v>
      </c>
      <c r="W845" t="s">
        <v>2061</v>
      </c>
      <c r="X845">
        <v>47.6</v>
      </c>
      <c r="Y845">
        <v>39.770000000000003</v>
      </c>
      <c r="Z845">
        <v>39.75</v>
      </c>
      <c r="AA845">
        <v>19.87</v>
      </c>
      <c r="AB845" s="74" t="s">
        <v>2228</v>
      </c>
      <c r="AC845" s="74" t="s">
        <v>2229</v>
      </c>
    </row>
    <row r="846" spans="1:29" x14ac:dyDescent="0.25">
      <c r="A846" t="s">
        <v>2233</v>
      </c>
      <c r="B846" t="s">
        <v>715</v>
      </c>
      <c r="C846" t="s">
        <v>1915</v>
      </c>
      <c r="D846" t="s">
        <v>717</v>
      </c>
      <c r="E846" t="s">
        <v>716</v>
      </c>
      <c r="F846" t="s">
        <v>718</v>
      </c>
      <c r="G846" t="s">
        <v>2219</v>
      </c>
      <c r="H846" t="s">
        <v>1943</v>
      </c>
      <c r="I846" t="s">
        <v>1944</v>
      </c>
      <c r="J846" s="74" t="s">
        <v>2220</v>
      </c>
      <c r="K846" t="s">
        <v>2221</v>
      </c>
      <c r="L846" t="s">
        <v>2222</v>
      </c>
      <c r="M846" s="74" t="s">
        <v>2223</v>
      </c>
      <c r="N846" t="s">
        <v>2224</v>
      </c>
      <c r="O846" t="s">
        <v>2225</v>
      </c>
      <c r="P846" s="74" t="s">
        <v>833</v>
      </c>
      <c r="Q846" t="s">
        <v>834</v>
      </c>
      <c r="R846" t="s">
        <v>835</v>
      </c>
      <c r="S846">
        <v>360</v>
      </c>
      <c r="T846" t="s">
        <v>2234</v>
      </c>
      <c r="U846" s="74" t="s">
        <v>2235</v>
      </c>
      <c r="V846" t="s">
        <v>2236</v>
      </c>
      <c r="W846" t="s">
        <v>2237</v>
      </c>
      <c r="X846">
        <v>47.6</v>
      </c>
      <c r="Y846">
        <v>11</v>
      </c>
      <c r="Z846">
        <v>10.98</v>
      </c>
      <c r="AA846">
        <v>5.5</v>
      </c>
      <c r="AB846" s="74" t="s">
        <v>2228</v>
      </c>
      <c r="AC846" s="74" t="s">
        <v>2229</v>
      </c>
    </row>
    <row r="847" spans="1:29" x14ac:dyDescent="0.25">
      <c r="A847" t="s">
        <v>2233</v>
      </c>
      <c r="B847" t="s">
        <v>715</v>
      </c>
      <c r="C847" t="s">
        <v>1915</v>
      </c>
      <c r="D847" t="s">
        <v>717</v>
      </c>
      <c r="E847" t="s">
        <v>716</v>
      </c>
      <c r="F847" t="s">
        <v>718</v>
      </c>
      <c r="G847" t="s">
        <v>2219</v>
      </c>
      <c r="H847" t="s">
        <v>1943</v>
      </c>
      <c r="I847" t="s">
        <v>1944</v>
      </c>
      <c r="J847" s="74" t="s">
        <v>2220</v>
      </c>
      <c r="K847" t="s">
        <v>2221</v>
      </c>
      <c r="L847" t="s">
        <v>2222</v>
      </c>
      <c r="M847" s="74" t="s">
        <v>2223</v>
      </c>
      <c r="N847" t="s">
        <v>2224</v>
      </c>
      <c r="O847" t="s">
        <v>2225</v>
      </c>
      <c r="P847" s="74" t="s">
        <v>833</v>
      </c>
      <c r="Q847" t="s">
        <v>834</v>
      </c>
      <c r="R847" t="s">
        <v>835</v>
      </c>
      <c r="S847">
        <v>360</v>
      </c>
      <c r="T847" t="s">
        <v>2234</v>
      </c>
      <c r="U847" s="74" t="s">
        <v>2235</v>
      </c>
      <c r="V847" t="s">
        <v>2238</v>
      </c>
      <c r="W847" t="s">
        <v>2027</v>
      </c>
      <c r="X847">
        <v>47.6</v>
      </c>
      <c r="Y847">
        <v>21.83</v>
      </c>
      <c r="Z847">
        <v>21.81</v>
      </c>
      <c r="AA847">
        <v>10.91</v>
      </c>
      <c r="AB847" s="74" t="s">
        <v>2228</v>
      </c>
      <c r="AC847" s="74" t="s">
        <v>2229</v>
      </c>
    </row>
    <row r="848" spans="1:29" x14ac:dyDescent="0.25">
      <c r="A848" t="s">
        <v>2233</v>
      </c>
      <c r="B848" t="s">
        <v>715</v>
      </c>
      <c r="C848" t="s">
        <v>1915</v>
      </c>
      <c r="D848" t="s">
        <v>717</v>
      </c>
      <c r="E848" t="s">
        <v>716</v>
      </c>
      <c r="F848" t="s">
        <v>718</v>
      </c>
      <c r="G848" t="s">
        <v>2219</v>
      </c>
      <c r="H848" t="s">
        <v>1943</v>
      </c>
      <c r="I848" t="s">
        <v>1944</v>
      </c>
      <c r="J848" s="74" t="s">
        <v>2220</v>
      </c>
      <c r="K848" t="s">
        <v>2221</v>
      </c>
      <c r="L848" t="s">
        <v>2222</v>
      </c>
      <c r="M848" s="74" t="s">
        <v>2223</v>
      </c>
      <c r="N848" t="s">
        <v>2224</v>
      </c>
      <c r="O848" t="s">
        <v>2225</v>
      </c>
      <c r="P848" s="74" t="s">
        <v>833</v>
      </c>
      <c r="Q848" t="s">
        <v>834</v>
      </c>
      <c r="R848" t="s">
        <v>835</v>
      </c>
      <c r="S848">
        <v>360</v>
      </c>
      <c r="T848" t="s">
        <v>2234</v>
      </c>
      <c r="U848" s="74" t="s">
        <v>2235</v>
      </c>
      <c r="V848" t="s">
        <v>2067</v>
      </c>
      <c r="W848" t="s">
        <v>2068</v>
      </c>
      <c r="X848">
        <v>47.6</v>
      </c>
      <c r="Y848">
        <v>43.63</v>
      </c>
      <c r="Z848">
        <v>43.62</v>
      </c>
      <c r="AA848">
        <v>21.8</v>
      </c>
      <c r="AB848" s="74" t="s">
        <v>2228</v>
      </c>
      <c r="AC848" s="74" t="s">
        <v>2229</v>
      </c>
    </row>
    <row r="849" spans="1:29" x14ac:dyDescent="0.25">
      <c r="A849" t="s">
        <v>2239</v>
      </c>
      <c r="B849" t="s">
        <v>715</v>
      </c>
      <c r="C849" t="s">
        <v>1915</v>
      </c>
      <c r="D849" t="s">
        <v>717</v>
      </c>
      <c r="E849" t="s">
        <v>716</v>
      </c>
      <c r="F849" t="s">
        <v>718</v>
      </c>
      <c r="G849" t="s">
        <v>2240</v>
      </c>
      <c r="H849" t="s">
        <v>1916</v>
      </c>
      <c r="I849" t="s">
        <v>1917</v>
      </c>
      <c r="J849" s="74" t="s">
        <v>2241</v>
      </c>
      <c r="K849" t="s">
        <v>2242</v>
      </c>
      <c r="L849" t="s">
        <v>2243</v>
      </c>
      <c r="M849" s="74" t="s">
        <v>2244</v>
      </c>
      <c r="O849" t="s">
        <v>2245</v>
      </c>
      <c r="S849">
        <v>180</v>
      </c>
      <c r="T849" t="s">
        <v>2246</v>
      </c>
      <c r="U849" s="74" t="s">
        <v>2247</v>
      </c>
      <c r="V849" t="s">
        <v>1923</v>
      </c>
      <c r="W849" t="s">
        <v>1924</v>
      </c>
      <c r="X849">
        <v>1</v>
      </c>
      <c r="Y849">
        <v>144.24</v>
      </c>
      <c r="Z849">
        <v>143.72999999999999</v>
      </c>
      <c r="AA849">
        <v>92.4</v>
      </c>
      <c r="AB849" s="74" t="s">
        <v>2248</v>
      </c>
      <c r="AC849" s="74" t="s">
        <v>2249</v>
      </c>
    </row>
    <row r="850" spans="1:29" x14ac:dyDescent="0.25">
      <c r="A850" t="s">
        <v>2250</v>
      </c>
      <c r="B850" t="s">
        <v>715</v>
      </c>
      <c r="C850" t="s">
        <v>1915</v>
      </c>
      <c r="D850" t="s">
        <v>717</v>
      </c>
      <c r="E850" t="s">
        <v>716</v>
      </c>
      <c r="F850" t="s">
        <v>718</v>
      </c>
      <c r="G850" t="s">
        <v>2251</v>
      </c>
      <c r="H850" t="s">
        <v>1943</v>
      </c>
      <c r="I850" t="s">
        <v>1944</v>
      </c>
      <c r="J850" s="74" t="s">
        <v>2252</v>
      </c>
      <c r="K850" t="s">
        <v>2253</v>
      </c>
      <c r="L850" t="s">
        <v>2254</v>
      </c>
      <c r="M850" s="74" t="s">
        <v>2044</v>
      </c>
      <c r="N850" t="s">
        <v>2045</v>
      </c>
      <c r="O850" t="s">
        <v>2046</v>
      </c>
      <c r="P850" s="74" t="s">
        <v>833</v>
      </c>
      <c r="Q850" t="s">
        <v>834</v>
      </c>
      <c r="R850" t="s">
        <v>835</v>
      </c>
      <c r="S850">
        <v>180</v>
      </c>
      <c r="T850" t="s">
        <v>2255</v>
      </c>
      <c r="U850" s="74" t="s">
        <v>2256</v>
      </c>
      <c r="V850" t="s">
        <v>2257</v>
      </c>
      <c r="W850" t="s">
        <v>2258</v>
      </c>
      <c r="X850">
        <v>15.6</v>
      </c>
      <c r="Y850">
        <v>23.42</v>
      </c>
      <c r="Z850">
        <v>23.29</v>
      </c>
      <c r="AA850">
        <v>11.64</v>
      </c>
      <c r="AB850" s="74" t="s">
        <v>2259</v>
      </c>
      <c r="AC850" s="74" t="s">
        <v>2260</v>
      </c>
    </row>
    <row r="851" spans="1:29" x14ac:dyDescent="0.25">
      <c r="A851" t="s">
        <v>2250</v>
      </c>
      <c r="B851" t="s">
        <v>715</v>
      </c>
      <c r="C851" t="s">
        <v>1915</v>
      </c>
      <c r="D851" t="s">
        <v>717</v>
      </c>
      <c r="E851" t="s">
        <v>716</v>
      </c>
      <c r="F851" t="s">
        <v>718</v>
      </c>
      <c r="G851" t="s">
        <v>2251</v>
      </c>
      <c r="H851" t="s">
        <v>1943</v>
      </c>
      <c r="I851" t="s">
        <v>1944</v>
      </c>
      <c r="J851" s="74" t="s">
        <v>2252</v>
      </c>
      <c r="K851" t="s">
        <v>2253</v>
      </c>
      <c r="L851" t="s">
        <v>2254</v>
      </c>
      <c r="M851" s="74" t="s">
        <v>2044</v>
      </c>
      <c r="N851" t="s">
        <v>2045</v>
      </c>
      <c r="O851" t="s">
        <v>2046</v>
      </c>
      <c r="P851" s="74" t="s">
        <v>833</v>
      </c>
      <c r="Q851" t="s">
        <v>834</v>
      </c>
      <c r="R851" t="s">
        <v>835</v>
      </c>
      <c r="S851">
        <v>180</v>
      </c>
      <c r="T851" t="s">
        <v>2255</v>
      </c>
      <c r="U851" s="74" t="s">
        <v>2256</v>
      </c>
      <c r="V851" t="s">
        <v>2060</v>
      </c>
      <c r="W851" t="s">
        <v>2061</v>
      </c>
      <c r="X851">
        <v>15.6</v>
      </c>
      <c r="Y851">
        <v>158.61000000000001</v>
      </c>
      <c r="Z851">
        <v>158.58000000000001</v>
      </c>
      <c r="AA851">
        <v>79.290000000000006</v>
      </c>
      <c r="AB851" s="74" t="s">
        <v>2259</v>
      </c>
      <c r="AC851" s="74" t="s">
        <v>2260</v>
      </c>
    </row>
    <row r="852" spans="1:29" x14ac:dyDescent="0.25">
      <c r="A852" t="s">
        <v>2261</v>
      </c>
      <c r="B852" t="s">
        <v>715</v>
      </c>
      <c r="C852" t="s">
        <v>1915</v>
      </c>
      <c r="D852" t="s">
        <v>717</v>
      </c>
      <c r="E852" t="s">
        <v>716</v>
      </c>
      <c r="F852" t="s">
        <v>718</v>
      </c>
      <c r="G852" t="s">
        <v>2251</v>
      </c>
      <c r="H852" t="s">
        <v>906</v>
      </c>
      <c r="I852" t="s">
        <v>907</v>
      </c>
      <c r="J852" s="74" t="s">
        <v>2252</v>
      </c>
      <c r="K852" t="s">
        <v>2253</v>
      </c>
      <c r="L852" t="s">
        <v>2254</v>
      </c>
      <c r="M852" s="74" t="s">
        <v>2044</v>
      </c>
      <c r="N852" t="s">
        <v>2045</v>
      </c>
      <c r="O852" t="s">
        <v>2046</v>
      </c>
      <c r="P852" s="74" t="s">
        <v>833</v>
      </c>
      <c r="Q852" t="s">
        <v>834</v>
      </c>
      <c r="R852" t="s">
        <v>835</v>
      </c>
      <c r="S852">
        <v>365</v>
      </c>
      <c r="T852" t="s">
        <v>2262</v>
      </c>
      <c r="U852" s="74" t="s">
        <v>2263</v>
      </c>
      <c r="V852" t="s">
        <v>2195</v>
      </c>
      <c r="W852" t="s">
        <v>1298</v>
      </c>
      <c r="X852">
        <v>15.6</v>
      </c>
      <c r="Y852">
        <v>195.05</v>
      </c>
      <c r="Z852">
        <v>195.04</v>
      </c>
      <c r="AA852">
        <v>97.54</v>
      </c>
      <c r="AB852" s="74" t="s">
        <v>2259</v>
      </c>
      <c r="AC852" s="74" t="s">
        <v>2260</v>
      </c>
    </row>
    <row r="853" spans="1:29" x14ac:dyDescent="0.25">
      <c r="A853" t="s">
        <v>2261</v>
      </c>
      <c r="B853" t="s">
        <v>715</v>
      </c>
      <c r="C853" t="s">
        <v>1915</v>
      </c>
      <c r="D853" t="s">
        <v>717</v>
      </c>
      <c r="E853" t="s">
        <v>716</v>
      </c>
      <c r="F853" t="s">
        <v>718</v>
      </c>
      <c r="G853" t="s">
        <v>2251</v>
      </c>
      <c r="H853" t="s">
        <v>906</v>
      </c>
      <c r="I853" t="s">
        <v>907</v>
      </c>
      <c r="J853" s="74" t="s">
        <v>2252</v>
      </c>
      <c r="K853" t="s">
        <v>2253</v>
      </c>
      <c r="L853" t="s">
        <v>2254</v>
      </c>
      <c r="M853" s="74" t="s">
        <v>2044</v>
      </c>
      <c r="N853" t="s">
        <v>2045</v>
      </c>
      <c r="O853" t="s">
        <v>2046</v>
      </c>
      <c r="P853" s="74" t="s">
        <v>833</v>
      </c>
      <c r="Q853" t="s">
        <v>834</v>
      </c>
      <c r="R853" t="s">
        <v>835</v>
      </c>
      <c r="S853">
        <v>365</v>
      </c>
      <c r="T853" t="s">
        <v>2262</v>
      </c>
      <c r="U853" s="74" t="s">
        <v>2263</v>
      </c>
      <c r="V853" t="s">
        <v>2149</v>
      </c>
      <c r="W853" t="s">
        <v>63</v>
      </c>
      <c r="X853">
        <v>15.6</v>
      </c>
      <c r="Y853">
        <v>11.87</v>
      </c>
      <c r="Z853">
        <v>11.86</v>
      </c>
      <c r="AA853">
        <v>5.93</v>
      </c>
      <c r="AB853" s="74" t="s">
        <v>2259</v>
      </c>
      <c r="AC853" s="74" t="s">
        <v>2260</v>
      </c>
    </row>
    <row r="854" spans="1:29" x14ac:dyDescent="0.25">
      <c r="A854" t="s">
        <v>2261</v>
      </c>
      <c r="B854" t="s">
        <v>715</v>
      </c>
      <c r="C854" t="s">
        <v>1915</v>
      </c>
      <c r="D854" t="s">
        <v>717</v>
      </c>
      <c r="E854" t="s">
        <v>716</v>
      </c>
      <c r="F854" t="s">
        <v>718</v>
      </c>
      <c r="G854" t="s">
        <v>2251</v>
      </c>
      <c r="H854" t="s">
        <v>906</v>
      </c>
      <c r="I854" t="s">
        <v>907</v>
      </c>
      <c r="J854" s="74" t="s">
        <v>2252</v>
      </c>
      <c r="K854" t="s">
        <v>2253</v>
      </c>
      <c r="L854" t="s">
        <v>2254</v>
      </c>
      <c r="M854" s="74" t="s">
        <v>2044</v>
      </c>
      <c r="N854" t="s">
        <v>2045</v>
      </c>
      <c r="O854" t="s">
        <v>2046</v>
      </c>
      <c r="P854" s="74" t="s">
        <v>833</v>
      </c>
      <c r="Q854" t="s">
        <v>834</v>
      </c>
      <c r="R854" t="s">
        <v>835</v>
      </c>
      <c r="S854">
        <v>365</v>
      </c>
      <c r="T854" t="s">
        <v>2262</v>
      </c>
      <c r="U854" s="74" t="s">
        <v>2263</v>
      </c>
      <c r="V854" t="s">
        <v>2156</v>
      </c>
      <c r="W854" t="s">
        <v>2157</v>
      </c>
      <c r="X854">
        <v>15.6</v>
      </c>
      <c r="Y854">
        <v>6.12</v>
      </c>
      <c r="Z854">
        <v>6.11</v>
      </c>
      <c r="AA854">
        <v>3.05</v>
      </c>
      <c r="AB854" s="74" t="s">
        <v>2259</v>
      </c>
      <c r="AC854" s="74" t="s">
        <v>2260</v>
      </c>
    </row>
    <row r="855" spans="1:29" x14ac:dyDescent="0.25">
      <c r="A855" t="s">
        <v>2261</v>
      </c>
      <c r="B855" t="s">
        <v>715</v>
      </c>
      <c r="C855" t="s">
        <v>1915</v>
      </c>
      <c r="D855" t="s">
        <v>717</v>
      </c>
      <c r="E855" t="s">
        <v>716</v>
      </c>
      <c r="F855" t="s">
        <v>718</v>
      </c>
      <c r="G855" t="s">
        <v>2251</v>
      </c>
      <c r="H855" t="s">
        <v>906</v>
      </c>
      <c r="I855" t="s">
        <v>907</v>
      </c>
      <c r="J855" s="74" t="s">
        <v>2252</v>
      </c>
      <c r="K855" t="s">
        <v>2253</v>
      </c>
      <c r="L855" t="s">
        <v>2254</v>
      </c>
      <c r="M855" s="74" t="s">
        <v>2044</v>
      </c>
      <c r="N855" t="s">
        <v>2045</v>
      </c>
      <c r="O855" t="s">
        <v>2046</v>
      </c>
      <c r="P855" s="74" t="s">
        <v>833</v>
      </c>
      <c r="Q855" t="s">
        <v>834</v>
      </c>
      <c r="R855" t="s">
        <v>835</v>
      </c>
      <c r="S855">
        <v>365</v>
      </c>
      <c r="T855" t="s">
        <v>2262</v>
      </c>
      <c r="U855" s="74" t="s">
        <v>2263</v>
      </c>
      <c r="V855" t="s">
        <v>2111</v>
      </c>
      <c r="W855" t="s">
        <v>2112</v>
      </c>
      <c r="X855">
        <v>15.6</v>
      </c>
      <c r="Y855">
        <v>25.97</v>
      </c>
      <c r="Z855">
        <v>25.97</v>
      </c>
      <c r="AA855">
        <v>12.98</v>
      </c>
      <c r="AB855" s="74" t="s">
        <v>2259</v>
      </c>
      <c r="AC855" s="74" t="s">
        <v>2260</v>
      </c>
    </row>
    <row r="856" spans="1:29" x14ac:dyDescent="0.25">
      <c r="A856" t="s">
        <v>2261</v>
      </c>
      <c r="B856" t="s">
        <v>715</v>
      </c>
      <c r="C856" t="s">
        <v>1915</v>
      </c>
      <c r="D856" t="s">
        <v>717</v>
      </c>
      <c r="E856" t="s">
        <v>716</v>
      </c>
      <c r="F856" t="s">
        <v>718</v>
      </c>
      <c r="G856" t="s">
        <v>2251</v>
      </c>
      <c r="H856" t="s">
        <v>906</v>
      </c>
      <c r="I856" t="s">
        <v>907</v>
      </c>
      <c r="J856" s="74" t="s">
        <v>2252</v>
      </c>
      <c r="K856" t="s">
        <v>2253</v>
      </c>
      <c r="L856" t="s">
        <v>2254</v>
      </c>
      <c r="M856" s="74" t="s">
        <v>2044</v>
      </c>
      <c r="N856" t="s">
        <v>2045</v>
      </c>
      <c r="O856" t="s">
        <v>2046</v>
      </c>
      <c r="P856" s="74" t="s">
        <v>833</v>
      </c>
      <c r="Q856" t="s">
        <v>834</v>
      </c>
      <c r="R856" t="s">
        <v>835</v>
      </c>
      <c r="S856">
        <v>365</v>
      </c>
      <c r="T856" t="s">
        <v>2262</v>
      </c>
      <c r="U856" s="74" t="s">
        <v>2263</v>
      </c>
      <c r="V856" t="s">
        <v>2264</v>
      </c>
      <c r="W856" t="s">
        <v>2265</v>
      </c>
      <c r="X856">
        <v>15.6</v>
      </c>
      <c r="Y856">
        <v>8.43</v>
      </c>
      <c r="Z856">
        <v>8.4</v>
      </c>
      <c r="AA856">
        <v>4.2</v>
      </c>
      <c r="AB856" s="74" t="s">
        <v>2259</v>
      </c>
      <c r="AC856" s="74" t="s">
        <v>2260</v>
      </c>
    </row>
    <row r="857" spans="1:29" x14ac:dyDescent="0.25">
      <c r="A857" t="s">
        <v>2261</v>
      </c>
      <c r="B857" t="s">
        <v>715</v>
      </c>
      <c r="C857" t="s">
        <v>1915</v>
      </c>
      <c r="D857" t="s">
        <v>717</v>
      </c>
      <c r="E857" t="s">
        <v>716</v>
      </c>
      <c r="F857" t="s">
        <v>718</v>
      </c>
      <c r="G857" t="s">
        <v>2251</v>
      </c>
      <c r="H857" t="s">
        <v>906</v>
      </c>
      <c r="I857" t="s">
        <v>907</v>
      </c>
      <c r="J857" s="74" t="s">
        <v>2252</v>
      </c>
      <c r="K857" t="s">
        <v>2253</v>
      </c>
      <c r="L857" t="s">
        <v>2254</v>
      </c>
      <c r="M857" s="74" t="s">
        <v>2044</v>
      </c>
      <c r="N857" t="s">
        <v>2045</v>
      </c>
      <c r="O857" t="s">
        <v>2046</v>
      </c>
      <c r="P857" s="74" t="s">
        <v>833</v>
      </c>
      <c r="Q857" t="s">
        <v>834</v>
      </c>
      <c r="R857" t="s">
        <v>835</v>
      </c>
      <c r="S857">
        <v>365</v>
      </c>
      <c r="T857" t="s">
        <v>2262</v>
      </c>
      <c r="U857" s="74" t="s">
        <v>2263</v>
      </c>
      <c r="V857" t="s">
        <v>2191</v>
      </c>
      <c r="W857" t="s">
        <v>2153</v>
      </c>
      <c r="X857">
        <v>15.6</v>
      </c>
      <c r="Y857">
        <v>3.66</v>
      </c>
      <c r="Z857">
        <v>3.64</v>
      </c>
      <c r="AA857">
        <v>1.82</v>
      </c>
      <c r="AB857" s="74" t="s">
        <v>2259</v>
      </c>
      <c r="AC857" s="74" t="s">
        <v>2260</v>
      </c>
    </row>
    <row r="858" spans="1:29" x14ac:dyDescent="0.25">
      <c r="A858" t="s">
        <v>2261</v>
      </c>
      <c r="B858" t="s">
        <v>715</v>
      </c>
      <c r="C858" t="s">
        <v>1915</v>
      </c>
      <c r="D858" t="s">
        <v>717</v>
      </c>
      <c r="E858" t="s">
        <v>716</v>
      </c>
      <c r="F858" t="s">
        <v>718</v>
      </c>
      <c r="G858" t="s">
        <v>2251</v>
      </c>
      <c r="H858" t="s">
        <v>906</v>
      </c>
      <c r="I858" t="s">
        <v>907</v>
      </c>
      <c r="J858" s="74" t="s">
        <v>2252</v>
      </c>
      <c r="K858" t="s">
        <v>2253</v>
      </c>
      <c r="L858" t="s">
        <v>2254</v>
      </c>
      <c r="M858" s="74" t="s">
        <v>2044</v>
      </c>
      <c r="N858" t="s">
        <v>2045</v>
      </c>
      <c r="O858" t="s">
        <v>2046</v>
      </c>
      <c r="P858" s="74" t="s">
        <v>833</v>
      </c>
      <c r="Q858" t="s">
        <v>834</v>
      </c>
      <c r="R858" t="s">
        <v>835</v>
      </c>
      <c r="S858">
        <v>365</v>
      </c>
      <c r="T858" t="s">
        <v>2262</v>
      </c>
      <c r="U858" s="74" t="s">
        <v>2263</v>
      </c>
      <c r="V858" t="s">
        <v>2106</v>
      </c>
      <c r="W858" t="s">
        <v>2107</v>
      </c>
      <c r="X858">
        <v>15.6</v>
      </c>
      <c r="Y858">
        <v>15.5</v>
      </c>
      <c r="Z858">
        <v>15.49</v>
      </c>
      <c r="AA858">
        <v>7.74</v>
      </c>
      <c r="AB858" s="74" t="s">
        <v>2259</v>
      </c>
      <c r="AC858" s="74" t="s">
        <v>2260</v>
      </c>
    </row>
    <row r="859" spans="1:29" x14ac:dyDescent="0.25">
      <c r="A859" t="s">
        <v>2261</v>
      </c>
      <c r="B859" t="s">
        <v>715</v>
      </c>
      <c r="C859" t="s">
        <v>1915</v>
      </c>
      <c r="D859" t="s">
        <v>717</v>
      </c>
      <c r="E859" t="s">
        <v>716</v>
      </c>
      <c r="F859" t="s">
        <v>718</v>
      </c>
      <c r="G859" t="s">
        <v>2251</v>
      </c>
      <c r="H859" t="s">
        <v>906</v>
      </c>
      <c r="I859" t="s">
        <v>907</v>
      </c>
      <c r="J859" s="74" t="s">
        <v>2252</v>
      </c>
      <c r="K859" t="s">
        <v>2253</v>
      </c>
      <c r="L859" t="s">
        <v>2254</v>
      </c>
      <c r="M859" s="74" t="s">
        <v>2044</v>
      </c>
      <c r="N859" t="s">
        <v>2045</v>
      </c>
      <c r="O859" t="s">
        <v>2046</v>
      </c>
      <c r="P859" s="74" t="s">
        <v>833</v>
      </c>
      <c r="Q859" t="s">
        <v>834</v>
      </c>
      <c r="R859" t="s">
        <v>835</v>
      </c>
      <c r="S859">
        <v>365</v>
      </c>
      <c r="T859" t="s">
        <v>2262</v>
      </c>
      <c r="U859" s="74" t="s">
        <v>2263</v>
      </c>
      <c r="V859" t="s">
        <v>2266</v>
      </c>
      <c r="W859" t="s">
        <v>2194</v>
      </c>
      <c r="X859">
        <v>15.6</v>
      </c>
      <c r="Y859">
        <v>13.69</v>
      </c>
      <c r="Z859">
        <v>13.69</v>
      </c>
      <c r="AA859">
        <v>6.85</v>
      </c>
      <c r="AB859" s="74" t="s">
        <v>2259</v>
      </c>
      <c r="AC859" s="74" t="s">
        <v>2260</v>
      </c>
    </row>
    <row r="860" spans="1:29" x14ac:dyDescent="0.25">
      <c r="A860" t="s">
        <v>2261</v>
      </c>
      <c r="B860" t="s">
        <v>715</v>
      </c>
      <c r="C860" t="s">
        <v>1915</v>
      </c>
      <c r="D860" t="s">
        <v>717</v>
      </c>
      <c r="E860" t="s">
        <v>716</v>
      </c>
      <c r="F860" t="s">
        <v>718</v>
      </c>
      <c r="G860" t="s">
        <v>2251</v>
      </c>
      <c r="H860" t="s">
        <v>906</v>
      </c>
      <c r="I860" t="s">
        <v>907</v>
      </c>
      <c r="J860" s="74" t="s">
        <v>2252</v>
      </c>
      <c r="K860" t="s">
        <v>2253</v>
      </c>
      <c r="L860" t="s">
        <v>2254</v>
      </c>
      <c r="M860" s="74" t="s">
        <v>2044</v>
      </c>
      <c r="N860" t="s">
        <v>2045</v>
      </c>
      <c r="O860" t="s">
        <v>2046</v>
      </c>
      <c r="P860" s="74" t="s">
        <v>833</v>
      </c>
      <c r="Q860" t="s">
        <v>834</v>
      </c>
      <c r="R860" t="s">
        <v>835</v>
      </c>
      <c r="S860">
        <v>365</v>
      </c>
      <c r="T860" t="s">
        <v>2262</v>
      </c>
      <c r="U860" s="74" t="s">
        <v>2263</v>
      </c>
      <c r="V860" t="s">
        <v>2108</v>
      </c>
      <c r="W860" t="s">
        <v>2109</v>
      </c>
      <c r="X860">
        <v>15.6</v>
      </c>
      <c r="Y860">
        <v>4.6500000000000004</v>
      </c>
      <c r="Z860">
        <v>4.6500000000000004</v>
      </c>
      <c r="AA860">
        <v>2.33</v>
      </c>
      <c r="AB860" s="74" t="s">
        <v>2259</v>
      </c>
      <c r="AC860" s="74" t="s">
        <v>2260</v>
      </c>
    </row>
    <row r="861" spans="1:29" x14ac:dyDescent="0.25">
      <c r="A861" t="s">
        <v>2261</v>
      </c>
      <c r="B861" t="s">
        <v>715</v>
      </c>
      <c r="C861" t="s">
        <v>1915</v>
      </c>
      <c r="D861" t="s">
        <v>717</v>
      </c>
      <c r="E861" t="s">
        <v>716</v>
      </c>
      <c r="F861" t="s">
        <v>718</v>
      </c>
      <c r="G861" t="s">
        <v>2251</v>
      </c>
      <c r="H861" t="s">
        <v>906</v>
      </c>
      <c r="I861" t="s">
        <v>907</v>
      </c>
      <c r="J861" s="74" t="s">
        <v>2252</v>
      </c>
      <c r="K861" t="s">
        <v>2253</v>
      </c>
      <c r="L861" t="s">
        <v>2254</v>
      </c>
      <c r="M861" s="74" t="s">
        <v>2044</v>
      </c>
      <c r="N861" t="s">
        <v>2045</v>
      </c>
      <c r="O861" t="s">
        <v>2046</v>
      </c>
      <c r="P861" s="74" t="s">
        <v>833</v>
      </c>
      <c r="Q861" t="s">
        <v>834</v>
      </c>
      <c r="R861" t="s">
        <v>835</v>
      </c>
      <c r="S861">
        <v>365</v>
      </c>
      <c r="T861" t="s">
        <v>2262</v>
      </c>
      <c r="U861" s="74" t="s">
        <v>2263</v>
      </c>
      <c r="V861" t="s">
        <v>2211</v>
      </c>
      <c r="W861" t="s">
        <v>2212</v>
      </c>
      <c r="X861">
        <v>15.6</v>
      </c>
      <c r="Y861">
        <v>10.16</v>
      </c>
      <c r="Z861">
        <v>10.16</v>
      </c>
      <c r="AA861">
        <v>5.09</v>
      </c>
      <c r="AB861" s="74" t="s">
        <v>2259</v>
      </c>
      <c r="AC861" s="74" t="s">
        <v>2260</v>
      </c>
    </row>
    <row r="862" spans="1:29" x14ac:dyDescent="0.25">
      <c r="A862" t="s">
        <v>2261</v>
      </c>
      <c r="B862" t="s">
        <v>715</v>
      </c>
      <c r="C862" t="s">
        <v>1915</v>
      </c>
      <c r="D862" t="s">
        <v>717</v>
      </c>
      <c r="E862" t="s">
        <v>716</v>
      </c>
      <c r="F862" t="s">
        <v>718</v>
      </c>
      <c r="G862" t="s">
        <v>2251</v>
      </c>
      <c r="H862" t="s">
        <v>906</v>
      </c>
      <c r="I862" t="s">
        <v>907</v>
      </c>
      <c r="J862" s="74" t="s">
        <v>2252</v>
      </c>
      <c r="K862" t="s">
        <v>2253</v>
      </c>
      <c r="L862" t="s">
        <v>2254</v>
      </c>
      <c r="M862" s="74" t="s">
        <v>2044</v>
      </c>
      <c r="N862" t="s">
        <v>2045</v>
      </c>
      <c r="O862" t="s">
        <v>2046</v>
      </c>
      <c r="P862" s="74" t="s">
        <v>833</v>
      </c>
      <c r="Q862" t="s">
        <v>834</v>
      </c>
      <c r="R862" t="s">
        <v>835</v>
      </c>
      <c r="S862">
        <v>365</v>
      </c>
      <c r="T862" t="s">
        <v>2262</v>
      </c>
      <c r="U862" s="74" t="s">
        <v>2263</v>
      </c>
      <c r="V862" t="s">
        <v>2267</v>
      </c>
      <c r="W862" t="s">
        <v>2268</v>
      </c>
      <c r="X862">
        <v>15.6</v>
      </c>
      <c r="Y862">
        <v>2.5499999999999998</v>
      </c>
      <c r="Z862">
        <v>2.52</v>
      </c>
      <c r="AA862">
        <v>1.26</v>
      </c>
      <c r="AB862" s="74" t="s">
        <v>2259</v>
      </c>
      <c r="AC862" s="74" t="s">
        <v>2260</v>
      </c>
    </row>
    <row r="863" spans="1:29" x14ac:dyDescent="0.25">
      <c r="A863" t="s">
        <v>2261</v>
      </c>
      <c r="B863" t="s">
        <v>715</v>
      </c>
      <c r="C863" t="s">
        <v>1915</v>
      </c>
      <c r="D863" t="s">
        <v>717</v>
      </c>
      <c r="E863" t="s">
        <v>716</v>
      </c>
      <c r="F863" t="s">
        <v>718</v>
      </c>
      <c r="G863" t="s">
        <v>2251</v>
      </c>
      <c r="H863" t="s">
        <v>906</v>
      </c>
      <c r="I863" t="s">
        <v>907</v>
      </c>
      <c r="J863" s="74" t="s">
        <v>2252</v>
      </c>
      <c r="K863" t="s">
        <v>2253</v>
      </c>
      <c r="L863" t="s">
        <v>2254</v>
      </c>
      <c r="M863" s="74" t="s">
        <v>2044</v>
      </c>
      <c r="N863" t="s">
        <v>2045</v>
      </c>
      <c r="O863" t="s">
        <v>2046</v>
      </c>
      <c r="P863" s="74" t="s">
        <v>833</v>
      </c>
      <c r="Q863" t="s">
        <v>834</v>
      </c>
      <c r="R863" t="s">
        <v>835</v>
      </c>
      <c r="S863">
        <v>365</v>
      </c>
      <c r="T863" t="s">
        <v>2262</v>
      </c>
      <c r="U863" s="74" t="s">
        <v>2263</v>
      </c>
      <c r="V863" t="s">
        <v>2269</v>
      </c>
      <c r="W863" t="s">
        <v>2270</v>
      </c>
      <c r="X863">
        <v>15.6</v>
      </c>
      <c r="Y863">
        <v>2.2599999999999998</v>
      </c>
      <c r="Z863">
        <v>2.2400000000000002</v>
      </c>
      <c r="AA863">
        <v>1.1200000000000001</v>
      </c>
      <c r="AB863" s="74" t="s">
        <v>2259</v>
      </c>
      <c r="AC863" s="74" t="s">
        <v>2260</v>
      </c>
    </row>
    <row r="864" spans="1:29" x14ac:dyDescent="0.25">
      <c r="A864" t="s">
        <v>2261</v>
      </c>
      <c r="B864" t="s">
        <v>715</v>
      </c>
      <c r="C864" t="s">
        <v>1915</v>
      </c>
      <c r="D864" t="s">
        <v>717</v>
      </c>
      <c r="E864" t="s">
        <v>716</v>
      </c>
      <c r="F864" t="s">
        <v>718</v>
      </c>
      <c r="G864" t="s">
        <v>2251</v>
      </c>
      <c r="H864" t="s">
        <v>906</v>
      </c>
      <c r="I864" t="s">
        <v>907</v>
      </c>
      <c r="J864" s="74" t="s">
        <v>2252</v>
      </c>
      <c r="K864" t="s">
        <v>2253</v>
      </c>
      <c r="L864" t="s">
        <v>2254</v>
      </c>
      <c r="M864" s="74" t="s">
        <v>2044</v>
      </c>
      <c r="N864" t="s">
        <v>2045</v>
      </c>
      <c r="O864" t="s">
        <v>2046</v>
      </c>
      <c r="P864" s="74" t="s">
        <v>833</v>
      </c>
      <c r="Q864" t="s">
        <v>834</v>
      </c>
      <c r="R864" t="s">
        <v>835</v>
      </c>
      <c r="S864">
        <v>365</v>
      </c>
      <c r="T864" t="s">
        <v>2262</v>
      </c>
      <c r="U864" s="74" t="s">
        <v>2263</v>
      </c>
      <c r="V864" t="s">
        <v>1954</v>
      </c>
      <c r="W864" t="s">
        <v>1955</v>
      </c>
      <c r="X864">
        <v>15.6</v>
      </c>
      <c r="Y864">
        <v>17.86</v>
      </c>
      <c r="Z864">
        <v>17.84</v>
      </c>
      <c r="AA864">
        <v>8.92</v>
      </c>
      <c r="AB864" s="74" t="s">
        <v>2259</v>
      </c>
      <c r="AC864" s="74" t="s">
        <v>2260</v>
      </c>
    </row>
    <row r="865" spans="1:29" x14ac:dyDescent="0.25">
      <c r="A865" t="s">
        <v>2271</v>
      </c>
      <c r="B865" t="s">
        <v>715</v>
      </c>
      <c r="C865" t="s">
        <v>1915</v>
      </c>
      <c r="D865" t="s">
        <v>717</v>
      </c>
      <c r="E865" t="s">
        <v>716</v>
      </c>
      <c r="F865" t="s">
        <v>718</v>
      </c>
      <c r="G865" t="s">
        <v>1844</v>
      </c>
      <c r="H865" t="s">
        <v>1943</v>
      </c>
      <c r="I865" t="s">
        <v>1944</v>
      </c>
      <c r="J865" s="74" t="s">
        <v>2272</v>
      </c>
      <c r="K865" t="s">
        <v>2273</v>
      </c>
      <c r="L865" t="s">
        <v>2274</v>
      </c>
      <c r="M865" s="74" t="s">
        <v>2044</v>
      </c>
      <c r="N865" t="s">
        <v>2045</v>
      </c>
      <c r="O865" t="s">
        <v>2046</v>
      </c>
      <c r="P865" s="74" t="s">
        <v>833</v>
      </c>
      <c r="Q865" t="s">
        <v>834</v>
      </c>
      <c r="R865" t="s">
        <v>835</v>
      </c>
      <c r="S865">
        <v>180</v>
      </c>
      <c r="T865" t="s">
        <v>2275</v>
      </c>
      <c r="U865" s="74" t="s">
        <v>2276</v>
      </c>
      <c r="V865" t="s">
        <v>2277</v>
      </c>
      <c r="W865" t="s">
        <v>1928</v>
      </c>
      <c r="X865">
        <v>10</v>
      </c>
      <c r="Y865">
        <v>100.78</v>
      </c>
      <c r="Z865">
        <v>100.73</v>
      </c>
      <c r="AA865">
        <v>50.37</v>
      </c>
      <c r="AB865" s="74" t="s">
        <v>2278</v>
      </c>
      <c r="AC865" s="74" t="s">
        <v>2279</v>
      </c>
    </row>
    <row r="866" spans="1:29" x14ac:dyDescent="0.25">
      <c r="A866" t="s">
        <v>2280</v>
      </c>
      <c r="B866" t="s">
        <v>715</v>
      </c>
      <c r="C866" t="s">
        <v>1915</v>
      </c>
      <c r="D866" t="s">
        <v>717</v>
      </c>
      <c r="E866" t="s">
        <v>716</v>
      </c>
      <c r="F866" t="s">
        <v>718</v>
      </c>
      <c r="G866" t="s">
        <v>2281</v>
      </c>
      <c r="H866" t="s">
        <v>1943</v>
      </c>
      <c r="I866" t="s">
        <v>1944</v>
      </c>
      <c r="J866" s="74" t="s">
        <v>2282</v>
      </c>
      <c r="K866" t="s">
        <v>2283</v>
      </c>
      <c r="L866" t="s">
        <v>2284</v>
      </c>
      <c r="M866" s="74" t="s">
        <v>2285</v>
      </c>
      <c r="N866" t="s">
        <v>2286</v>
      </c>
      <c r="O866" t="s">
        <v>2287</v>
      </c>
      <c r="P866" s="74" t="s">
        <v>833</v>
      </c>
      <c r="Q866" t="s">
        <v>834</v>
      </c>
      <c r="R866" t="s">
        <v>835</v>
      </c>
      <c r="S866">
        <v>365</v>
      </c>
      <c r="T866" t="s">
        <v>2288</v>
      </c>
      <c r="U866" s="74" t="s">
        <v>2289</v>
      </c>
      <c r="V866" t="s">
        <v>2277</v>
      </c>
      <c r="W866" t="s">
        <v>1928</v>
      </c>
      <c r="X866">
        <v>16.2</v>
      </c>
      <c r="Y866">
        <v>213.79</v>
      </c>
      <c r="Z866">
        <v>207.92</v>
      </c>
      <c r="AA866">
        <v>207.92</v>
      </c>
      <c r="AB866" s="74" t="s">
        <v>2290</v>
      </c>
      <c r="AC866" s="74" t="s">
        <v>2291</v>
      </c>
    </row>
    <row r="867" spans="1:29" x14ac:dyDescent="0.25">
      <c r="A867" t="s">
        <v>2280</v>
      </c>
      <c r="B867" t="s">
        <v>715</v>
      </c>
      <c r="C867" t="s">
        <v>1915</v>
      </c>
      <c r="D867" t="s">
        <v>717</v>
      </c>
      <c r="E867" t="s">
        <v>716</v>
      </c>
      <c r="F867" t="s">
        <v>718</v>
      </c>
      <c r="G867" t="s">
        <v>2281</v>
      </c>
      <c r="H867" t="s">
        <v>1943</v>
      </c>
      <c r="I867" t="s">
        <v>1944</v>
      </c>
      <c r="J867" s="74" t="s">
        <v>2282</v>
      </c>
      <c r="K867" t="s">
        <v>2283</v>
      </c>
      <c r="L867" t="s">
        <v>2284</v>
      </c>
      <c r="M867" s="74" t="s">
        <v>2285</v>
      </c>
      <c r="N867" t="s">
        <v>2286</v>
      </c>
      <c r="O867" t="s">
        <v>2287</v>
      </c>
      <c r="P867" s="74" t="s">
        <v>833</v>
      </c>
      <c r="Q867" t="s">
        <v>834</v>
      </c>
      <c r="R867" t="s">
        <v>835</v>
      </c>
      <c r="S867">
        <v>365</v>
      </c>
      <c r="T867" t="s">
        <v>2288</v>
      </c>
      <c r="U867" s="74" t="s">
        <v>2289</v>
      </c>
      <c r="V867" t="s">
        <v>1950</v>
      </c>
      <c r="W867" t="s">
        <v>1951</v>
      </c>
      <c r="X867">
        <v>16.2</v>
      </c>
      <c r="Y867">
        <v>2.2599999999999998</v>
      </c>
      <c r="AB867" s="74" t="s">
        <v>2290</v>
      </c>
      <c r="AC867" s="74" t="s">
        <v>2291</v>
      </c>
    </row>
    <row r="868" spans="1:29" x14ac:dyDescent="0.25">
      <c r="A868" t="s">
        <v>2292</v>
      </c>
      <c r="B868" t="s">
        <v>715</v>
      </c>
      <c r="C868" t="s">
        <v>1915</v>
      </c>
      <c r="D868" t="s">
        <v>717</v>
      </c>
      <c r="E868" t="s">
        <v>716</v>
      </c>
      <c r="F868" t="s">
        <v>718</v>
      </c>
      <c r="G868" t="s">
        <v>2293</v>
      </c>
      <c r="H868" t="s">
        <v>2159</v>
      </c>
      <c r="I868" t="s">
        <v>2160</v>
      </c>
      <c r="J868" s="74" t="s">
        <v>2294</v>
      </c>
      <c r="K868" t="s">
        <v>2295</v>
      </c>
      <c r="L868" t="s">
        <v>2296</v>
      </c>
      <c r="M868" s="74" t="s">
        <v>2297</v>
      </c>
      <c r="N868" t="s">
        <v>2298</v>
      </c>
      <c r="O868" t="s">
        <v>2299</v>
      </c>
      <c r="P868" s="74" t="s">
        <v>1080</v>
      </c>
      <c r="Q868" t="s">
        <v>782</v>
      </c>
      <c r="R868" t="s">
        <v>1081</v>
      </c>
      <c r="S868">
        <v>365</v>
      </c>
      <c r="T868" t="s">
        <v>2300</v>
      </c>
      <c r="U868" s="74" t="s">
        <v>2301</v>
      </c>
      <c r="V868" t="s">
        <v>2169</v>
      </c>
      <c r="W868" t="s">
        <v>140</v>
      </c>
      <c r="X868">
        <v>30</v>
      </c>
      <c r="Y868">
        <v>115.7</v>
      </c>
      <c r="Z868">
        <v>102.62</v>
      </c>
      <c r="AA868">
        <v>102.62</v>
      </c>
      <c r="AB868" s="74" t="s">
        <v>2302</v>
      </c>
      <c r="AC868" s="74" t="s">
        <v>2303</v>
      </c>
    </row>
    <row r="869" spans="1:29" x14ac:dyDescent="0.25">
      <c r="A869" t="s">
        <v>2292</v>
      </c>
      <c r="B869" t="s">
        <v>715</v>
      </c>
      <c r="C869" t="s">
        <v>1915</v>
      </c>
      <c r="D869" t="s">
        <v>717</v>
      </c>
      <c r="E869" t="s">
        <v>716</v>
      </c>
      <c r="F869" t="s">
        <v>718</v>
      </c>
      <c r="G869" t="s">
        <v>2293</v>
      </c>
      <c r="H869" t="s">
        <v>2159</v>
      </c>
      <c r="I869" t="s">
        <v>2160</v>
      </c>
      <c r="J869" s="74" t="s">
        <v>2294</v>
      </c>
      <c r="K869" t="s">
        <v>2295</v>
      </c>
      <c r="L869" t="s">
        <v>2296</v>
      </c>
      <c r="M869" s="74" t="s">
        <v>2297</v>
      </c>
      <c r="N869" t="s">
        <v>2298</v>
      </c>
      <c r="O869" t="s">
        <v>2299</v>
      </c>
      <c r="P869" s="74" t="s">
        <v>1080</v>
      </c>
      <c r="Q869" t="s">
        <v>782</v>
      </c>
      <c r="R869" t="s">
        <v>1081</v>
      </c>
      <c r="S869">
        <v>365</v>
      </c>
      <c r="T869" t="s">
        <v>2300</v>
      </c>
      <c r="U869" s="74" t="s">
        <v>2301</v>
      </c>
      <c r="V869" t="s">
        <v>2304</v>
      </c>
      <c r="W869" t="s">
        <v>2305</v>
      </c>
      <c r="X869">
        <v>30</v>
      </c>
      <c r="Y869">
        <v>199.9</v>
      </c>
      <c r="Z869">
        <v>199.71</v>
      </c>
      <c r="AA869">
        <v>199.71</v>
      </c>
      <c r="AB869" s="74" t="s">
        <v>2302</v>
      </c>
      <c r="AC869" s="74" t="s">
        <v>2303</v>
      </c>
    </row>
    <row r="870" spans="1:29" x14ac:dyDescent="0.25">
      <c r="A870" t="s">
        <v>2292</v>
      </c>
      <c r="B870" t="s">
        <v>715</v>
      </c>
      <c r="C870" t="s">
        <v>1915</v>
      </c>
      <c r="D870" t="s">
        <v>717</v>
      </c>
      <c r="E870" t="s">
        <v>716</v>
      </c>
      <c r="F870" t="s">
        <v>718</v>
      </c>
      <c r="G870" t="s">
        <v>2293</v>
      </c>
      <c r="H870" t="s">
        <v>2159</v>
      </c>
      <c r="I870" t="s">
        <v>2160</v>
      </c>
      <c r="J870" s="74" t="s">
        <v>2294</v>
      </c>
      <c r="K870" t="s">
        <v>2295</v>
      </c>
      <c r="L870" t="s">
        <v>2296</v>
      </c>
      <c r="M870" s="74" t="s">
        <v>2297</v>
      </c>
      <c r="N870" t="s">
        <v>2298</v>
      </c>
      <c r="O870" t="s">
        <v>2299</v>
      </c>
      <c r="P870" s="74" t="s">
        <v>1080</v>
      </c>
      <c r="Q870" t="s">
        <v>782</v>
      </c>
      <c r="R870" t="s">
        <v>1081</v>
      </c>
      <c r="S870">
        <v>365</v>
      </c>
      <c r="T870" t="s">
        <v>2300</v>
      </c>
      <c r="U870" s="74" t="s">
        <v>2301</v>
      </c>
      <c r="V870" t="s">
        <v>2306</v>
      </c>
      <c r="W870" t="s">
        <v>2307</v>
      </c>
      <c r="X870">
        <v>30</v>
      </c>
      <c r="Y870">
        <v>118.5</v>
      </c>
      <c r="Z870">
        <v>61.96</v>
      </c>
      <c r="AA870">
        <v>61.96</v>
      </c>
      <c r="AB870" s="74" t="s">
        <v>2302</v>
      </c>
      <c r="AC870" s="74" t="s">
        <v>2303</v>
      </c>
    </row>
    <row r="871" spans="1:29" x14ac:dyDescent="0.25">
      <c r="A871" t="s">
        <v>2292</v>
      </c>
      <c r="B871" t="s">
        <v>715</v>
      </c>
      <c r="C871" t="s">
        <v>1915</v>
      </c>
      <c r="D871" t="s">
        <v>717</v>
      </c>
      <c r="E871" t="s">
        <v>716</v>
      </c>
      <c r="F871" t="s">
        <v>718</v>
      </c>
      <c r="G871" t="s">
        <v>2293</v>
      </c>
      <c r="H871" t="s">
        <v>2159</v>
      </c>
      <c r="I871" t="s">
        <v>2160</v>
      </c>
      <c r="J871" s="74" t="s">
        <v>2294</v>
      </c>
      <c r="K871" t="s">
        <v>2295</v>
      </c>
      <c r="L871" t="s">
        <v>2296</v>
      </c>
      <c r="M871" s="74" t="s">
        <v>2297</v>
      </c>
      <c r="N871" t="s">
        <v>2298</v>
      </c>
      <c r="O871" t="s">
        <v>2299</v>
      </c>
      <c r="P871" s="74" t="s">
        <v>1080</v>
      </c>
      <c r="Q871" t="s">
        <v>782</v>
      </c>
      <c r="R871" t="s">
        <v>1081</v>
      </c>
      <c r="S871">
        <v>365</v>
      </c>
      <c r="T871" t="s">
        <v>2300</v>
      </c>
      <c r="U871" s="74" t="s">
        <v>2301</v>
      </c>
      <c r="V871" t="s">
        <v>2145</v>
      </c>
      <c r="W871" t="s">
        <v>2146</v>
      </c>
      <c r="X871">
        <v>30</v>
      </c>
      <c r="Y871">
        <v>75.599999999999994</v>
      </c>
      <c r="Z871">
        <v>73.12</v>
      </c>
      <c r="AA871">
        <v>73.12</v>
      </c>
      <c r="AB871" s="74" t="s">
        <v>2302</v>
      </c>
      <c r="AC871" s="74" t="s">
        <v>2303</v>
      </c>
    </row>
    <row r="872" spans="1:29" x14ac:dyDescent="0.25">
      <c r="A872" t="s">
        <v>2292</v>
      </c>
      <c r="B872" t="s">
        <v>715</v>
      </c>
      <c r="C872" t="s">
        <v>1915</v>
      </c>
      <c r="D872" t="s">
        <v>717</v>
      </c>
      <c r="E872" t="s">
        <v>716</v>
      </c>
      <c r="F872" t="s">
        <v>718</v>
      </c>
      <c r="G872" t="s">
        <v>2293</v>
      </c>
      <c r="H872" t="s">
        <v>2159</v>
      </c>
      <c r="I872" t="s">
        <v>2160</v>
      </c>
      <c r="J872" s="74" t="s">
        <v>2294</v>
      </c>
      <c r="K872" t="s">
        <v>2295</v>
      </c>
      <c r="L872" t="s">
        <v>2296</v>
      </c>
      <c r="M872" s="74" t="s">
        <v>2297</v>
      </c>
      <c r="N872" t="s">
        <v>2298</v>
      </c>
      <c r="O872" t="s">
        <v>2299</v>
      </c>
      <c r="P872" s="74" t="s">
        <v>1080</v>
      </c>
      <c r="Q872" t="s">
        <v>782</v>
      </c>
      <c r="R872" t="s">
        <v>1081</v>
      </c>
      <c r="S872">
        <v>365</v>
      </c>
      <c r="T872" t="s">
        <v>2300</v>
      </c>
      <c r="U872" s="74" t="s">
        <v>2301</v>
      </c>
      <c r="V872" t="s">
        <v>2166</v>
      </c>
      <c r="W872" t="s">
        <v>1498</v>
      </c>
      <c r="X872">
        <v>30</v>
      </c>
      <c r="Y872">
        <v>10.75</v>
      </c>
      <c r="AB872" s="74" t="s">
        <v>2302</v>
      </c>
      <c r="AC872" s="74" t="s">
        <v>2303</v>
      </c>
    </row>
    <row r="873" spans="1:29" x14ac:dyDescent="0.25">
      <c r="A873" t="s">
        <v>2308</v>
      </c>
      <c r="B873" t="s">
        <v>715</v>
      </c>
      <c r="C873" t="s">
        <v>1915</v>
      </c>
      <c r="D873" t="s">
        <v>717</v>
      </c>
      <c r="E873" t="s">
        <v>716</v>
      </c>
      <c r="F873" t="s">
        <v>718</v>
      </c>
      <c r="G873" t="s">
        <v>1394</v>
      </c>
      <c r="H873" t="s">
        <v>1943</v>
      </c>
      <c r="I873" t="s">
        <v>1944</v>
      </c>
      <c r="J873" s="74" t="s">
        <v>2309</v>
      </c>
      <c r="K873" t="s">
        <v>2310</v>
      </c>
      <c r="L873" t="s">
        <v>2311</v>
      </c>
      <c r="M873" s="74" t="s">
        <v>2312</v>
      </c>
      <c r="N873" t="s">
        <v>2313</v>
      </c>
      <c r="O873" t="s">
        <v>2314</v>
      </c>
      <c r="P873" s="74" t="s">
        <v>1556</v>
      </c>
      <c r="Q873" t="s">
        <v>2315</v>
      </c>
      <c r="R873" t="s">
        <v>1558</v>
      </c>
      <c r="S873">
        <v>180</v>
      </c>
      <c r="T873" t="s">
        <v>2316</v>
      </c>
      <c r="U873" s="74" t="s">
        <v>2317</v>
      </c>
      <c r="V873" t="s">
        <v>2067</v>
      </c>
      <c r="W873" t="s">
        <v>2068</v>
      </c>
      <c r="X873">
        <v>5</v>
      </c>
      <c r="Y873">
        <v>8.8000000000000007</v>
      </c>
      <c r="Z873">
        <v>8.8000000000000007</v>
      </c>
      <c r="AA873">
        <v>4.41</v>
      </c>
      <c r="AB873" s="74" t="s">
        <v>2318</v>
      </c>
      <c r="AC873" s="74" t="s">
        <v>2319</v>
      </c>
    </row>
    <row r="874" spans="1:29" x14ac:dyDescent="0.25">
      <c r="A874" t="s">
        <v>2308</v>
      </c>
      <c r="B874" t="s">
        <v>715</v>
      </c>
      <c r="C874" t="s">
        <v>1915</v>
      </c>
      <c r="D874" t="s">
        <v>717</v>
      </c>
      <c r="E874" t="s">
        <v>716</v>
      </c>
      <c r="F874" t="s">
        <v>718</v>
      </c>
      <c r="G874" t="s">
        <v>1394</v>
      </c>
      <c r="H874" t="s">
        <v>1943</v>
      </c>
      <c r="I874" t="s">
        <v>1944</v>
      </c>
      <c r="J874" s="74" t="s">
        <v>2309</v>
      </c>
      <c r="K874" t="s">
        <v>2310</v>
      </c>
      <c r="L874" t="s">
        <v>2311</v>
      </c>
      <c r="M874" s="74" t="s">
        <v>2312</v>
      </c>
      <c r="N874" t="s">
        <v>2313</v>
      </c>
      <c r="O874" t="s">
        <v>2314</v>
      </c>
      <c r="P874" s="74" t="s">
        <v>1556</v>
      </c>
      <c r="Q874" t="s">
        <v>2315</v>
      </c>
      <c r="R874" t="s">
        <v>1558</v>
      </c>
      <c r="S874">
        <v>180</v>
      </c>
      <c r="T874" t="s">
        <v>2316</v>
      </c>
      <c r="U874" s="74" t="s">
        <v>2317</v>
      </c>
      <c r="V874" t="s">
        <v>1927</v>
      </c>
      <c r="W874" t="s">
        <v>1928</v>
      </c>
      <c r="X874">
        <v>5</v>
      </c>
      <c r="Y874">
        <v>78.260000000000005</v>
      </c>
      <c r="Z874">
        <v>78.260000000000005</v>
      </c>
      <c r="AA874">
        <v>39.11</v>
      </c>
      <c r="AB874" s="74" t="s">
        <v>2318</v>
      </c>
      <c r="AC874" s="74" t="s">
        <v>2319</v>
      </c>
    </row>
    <row r="875" spans="1:29" x14ac:dyDescent="0.25">
      <c r="A875" t="s">
        <v>2308</v>
      </c>
      <c r="B875" t="s">
        <v>715</v>
      </c>
      <c r="C875" t="s">
        <v>1915</v>
      </c>
      <c r="D875" t="s">
        <v>717</v>
      </c>
      <c r="E875" t="s">
        <v>716</v>
      </c>
      <c r="F875" t="s">
        <v>718</v>
      </c>
      <c r="G875" t="s">
        <v>1394</v>
      </c>
      <c r="H875" t="s">
        <v>1943</v>
      </c>
      <c r="I875" t="s">
        <v>1944</v>
      </c>
      <c r="J875" s="74" t="s">
        <v>2309</v>
      </c>
      <c r="K875" t="s">
        <v>2310</v>
      </c>
      <c r="L875" t="s">
        <v>2311</v>
      </c>
      <c r="M875" s="74" t="s">
        <v>2312</v>
      </c>
      <c r="N875" t="s">
        <v>2313</v>
      </c>
      <c r="O875" t="s">
        <v>2314</v>
      </c>
      <c r="P875" s="74" t="s">
        <v>1556</v>
      </c>
      <c r="Q875" t="s">
        <v>2315</v>
      </c>
      <c r="R875" t="s">
        <v>1558</v>
      </c>
      <c r="S875">
        <v>180</v>
      </c>
      <c r="T875" t="s">
        <v>2316</v>
      </c>
      <c r="U875" s="74" t="s">
        <v>2317</v>
      </c>
      <c r="V875" t="s">
        <v>1987</v>
      </c>
      <c r="W875" t="s">
        <v>1988</v>
      </c>
      <c r="X875">
        <v>5</v>
      </c>
      <c r="Y875">
        <v>65.010000000000005</v>
      </c>
      <c r="Z875">
        <v>65.010000000000005</v>
      </c>
      <c r="AA875">
        <v>32.53</v>
      </c>
      <c r="AB875" s="74" t="s">
        <v>2318</v>
      </c>
      <c r="AC875" s="74" t="s">
        <v>2319</v>
      </c>
    </row>
    <row r="876" spans="1:29" x14ac:dyDescent="0.25">
      <c r="A876" t="s">
        <v>2320</v>
      </c>
      <c r="B876" t="s">
        <v>715</v>
      </c>
      <c r="C876" t="s">
        <v>1915</v>
      </c>
      <c r="D876" t="s">
        <v>717</v>
      </c>
      <c r="E876" t="s">
        <v>716</v>
      </c>
      <c r="F876" t="s">
        <v>718</v>
      </c>
      <c r="G876" t="s">
        <v>2077</v>
      </c>
      <c r="H876" t="s">
        <v>1916</v>
      </c>
      <c r="I876" t="s">
        <v>1917</v>
      </c>
      <c r="J876" s="74" t="s">
        <v>814</v>
      </c>
      <c r="K876" t="s">
        <v>2078</v>
      </c>
      <c r="L876" t="s">
        <v>816</v>
      </c>
      <c r="M876" s="74" t="s">
        <v>817</v>
      </c>
      <c r="N876" t="s">
        <v>2079</v>
      </c>
      <c r="O876" t="s">
        <v>819</v>
      </c>
      <c r="S876">
        <v>365</v>
      </c>
      <c r="T876" t="s">
        <v>2321</v>
      </c>
      <c r="U876" s="74" t="s">
        <v>2322</v>
      </c>
      <c r="V876" t="s">
        <v>2236</v>
      </c>
      <c r="W876" t="s">
        <v>2237</v>
      </c>
      <c r="X876">
        <v>50</v>
      </c>
      <c r="Y876">
        <v>82.04</v>
      </c>
      <c r="Z876">
        <v>82.01</v>
      </c>
      <c r="AA876">
        <v>41</v>
      </c>
      <c r="AB876" s="74" t="s">
        <v>2082</v>
      </c>
      <c r="AC876" s="74" t="s">
        <v>2083</v>
      </c>
    </row>
    <row r="877" spans="1:29" x14ac:dyDescent="0.25">
      <c r="A877" t="s">
        <v>2320</v>
      </c>
      <c r="B877" t="s">
        <v>715</v>
      </c>
      <c r="C877" t="s">
        <v>1915</v>
      </c>
      <c r="D877" t="s">
        <v>717</v>
      </c>
      <c r="E877" t="s">
        <v>716</v>
      </c>
      <c r="F877" t="s">
        <v>718</v>
      </c>
      <c r="G877" t="s">
        <v>2077</v>
      </c>
      <c r="H877" t="s">
        <v>1916</v>
      </c>
      <c r="I877" t="s">
        <v>1917</v>
      </c>
      <c r="J877" s="74" t="s">
        <v>814</v>
      </c>
      <c r="K877" t="s">
        <v>2078</v>
      </c>
      <c r="L877" t="s">
        <v>816</v>
      </c>
      <c r="M877" s="74" t="s">
        <v>817</v>
      </c>
      <c r="N877" t="s">
        <v>2079</v>
      </c>
      <c r="O877" t="s">
        <v>819</v>
      </c>
      <c r="S877">
        <v>365</v>
      </c>
      <c r="T877" t="s">
        <v>2321</v>
      </c>
      <c r="U877" s="74" t="s">
        <v>2322</v>
      </c>
      <c r="V877" t="s">
        <v>1927</v>
      </c>
      <c r="W877" t="s">
        <v>1928</v>
      </c>
      <c r="X877">
        <v>50</v>
      </c>
      <c r="Y877">
        <v>410.09</v>
      </c>
      <c r="Z877">
        <v>410.06</v>
      </c>
      <c r="AA877">
        <v>234.55</v>
      </c>
      <c r="AB877" s="74" t="s">
        <v>2082</v>
      </c>
      <c r="AC877" s="74" t="s">
        <v>2083</v>
      </c>
    </row>
    <row r="878" spans="1:29" x14ac:dyDescent="0.25">
      <c r="A878" t="s">
        <v>2320</v>
      </c>
      <c r="B878" t="s">
        <v>715</v>
      </c>
      <c r="C878" t="s">
        <v>1915</v>
      </c>
      <c r="D878" t="s">
        <v>717</v>
      </c>
      <c r="E878" t="s">
        <v>716</v>
      </c>
      <c r="F878" t="s">
        <v>718</v>
      </c>
      <c r="G878" t="s">
        <v>2077</v>
      </c>
      <c r="H878" t="s">
        <v>1916</v>
      </c>
      <c r="I878" t="s">
        <v>1917</v>
      </c>
      <c r="J878" s="74" t="s">
        <v>814</v>
      </c>
      <c r="K878" t="s">
        <v>2078</v>
      </c>
      <c r="L878" t="s">
        <v>816</v>
      </c>
      <c r="M878" s="74" t="s">
        <v>817</v>
      </c>
      <c r="N878" t="s">
        <v>2079</v>
      </c>
      <c r="O878" t="s">
        <v>819</v>
      </c>
      <c r="S878">
        <v>365</v>
      </c>
      <c r="T878" t="s">
        <v>2321</v>
      </c>
      <c r="U878" s="74" t="s">
        <v>2322</v>
      </c>
      <c r="V878" t="s">
        <v>2150</v>
      </c>
      <c r="W878" t="s">
        <v>1680</v>
      </c>
      <c r="X878">
        <v>50</v>
      </c>
      <c r="Y878">
        <v>13.13</v>
      </c>
      <c r="Z878">
        <v>10.19</v>
      </c>
      <c r="AA878">
        <v>10.19</v>
      </c>
      <c r="AB878" s="74" t="s">
        <v>2082</v>
      </c>
      <c r="AC878" s="74" t="s">
        <v>2083</v>
      </c>
    </row>
    <row r="879" spans="1:29" x14ac:dyDescent="0.25">
      <c r="A879" t="s">
        <v>2320</v>
      </c>
      <c r="B879" t="s">
        <v>715</v>
      </c>
      <c r="C879" t="s">
        <v>1915</v>
      </c>
      <c r="D879" t="s">
        <v>717</v>
      </c>
      <c r="E879" t="s">
        <v>716</v>
      </c>
      <c r="F879" t="s">
        <v>718</v>
      </c>
      <c r="G879" t="s">
        <v>2077</v>
      </c>
      <c r="H879" t="s">
        <v>1916</v>
      </c>
      <c r="I879" t="s">
        <v>1917</v>
      </c>
      <c r="J879" s="74" t="s">
        <v>814</v>
      </c>
      <c r="K879" t="s">
        <v>2078</v>
      </c>
      <c r="L879" t="s">
        <v>816</v>
      </c>
      <c r="M879" s="74" t="s">
        <v>817</v>
      </c>
      <c r="N879" t="s">
        <v>2079</v>
      </c>
      <c r="O879" t="s">
        <v>819</v>
      </c>
      <c r="S879">
        <v>365</v>
      </c>
      <c r="T879" t="s">
        <v>2321</v>
      </c>
      <c r="U879" s="74" t="s">
        <v>2322</v>
      </c>
      <c r="V879" t="s">
        <v>2323</v>
      </c>
      <c r="W879" t="s">
        <v>2324</v>
      </c>
      <c r="X879">
        <v>50</v>
      </c>
      <c r="Y879">
        <v>35.21</v>
      </c>
      <c r="Z879">
        <v>35.1</v>
      </c>
      <c r="AA879">
        <v>17.55</v>
      </c>
      <c r="AB879" s="74" t="s">
        <v>2082</v>
      </c>
      <c r="AC879" s="74" t="s">
        <v>2083</v>
      </c>
    </row>
    <row r="880" spans="1:29" x14ac:dyDescent="0.25">
      <c r="A880" t="s">
        <v>2320</v>
      </c>
      <c r="B880" t="s">
        <v>715</v>
      </c>
      <c r="C880" t="s">
        <v>1915</v>
      </c>
      <c r="D880" t="s">
        <v>717</v>
      </c>
      <c r="E880" t="s">
        <v>716</v>
      </c>
      <c r="F880" t="s">
        <v>718</v>
      </c>
      <c r="G880" t="s">
        <v>2077</v>
      </c>
      <c r="H880" t="s">
        <v>1916</v>
      </c>
      <c r="I880" t="s">
        <v>1917</v>
      </c>
      <c r="J880" s="74" t="s">
        <v>814</v>
      </c>
      <c r="K880" t="s">
        <v>2078</v>
      </c>
      <c r="L880" t="s">
        <v>816</v>
      </c>
      <c r="M880" s="74" t="s">
        <v>817</v>
      </c>
      <c r="N880" t="s">
        <v>2079</v>
      </c>
      <c r="O880" t="s">
        <v>819</v>
      </c>
      <c r="S880">
        <v>365</v>
      </c>
      <c r="T880" t="s">
        <v>2321</v>
      </c>
      <c r="U880" s="74" t="s">
        <v>2322</v>
      </c>
      <c r="V880" t="s">
        <v>1987</v>
      </c>
      <c r="W880" t="s">
        <v>1988</v>
      </c>
      <c r="X880">
        <v>50</v>
      </c>
      <c r="Y880">
        <v>601.46</v>
      </c>
      <c r="Z880">
        <v>589.69000000000005</v>
      </c>
      <c r="AA880">
        <v>586.69000000000005</v>
      </c>
      <c r="AB880" s="74" t="s">
        <v>2082</v>
      </c>
      <c r="AC880" s="74" t="s">
        <v>2083</v>
      </c>
    </row>
    <row r="881" spans="1:29" x14ac:dyDescent="0.25">
      <c r="A881" t="s">
        <v>2325</v>
      </c>
      <c r="B881" t="s">
        <v>715</v>
      </c>
      <c r="C881" t="s">
        <v>1915</v>
      </c>
      <c r="D881" t="s">
        <v>717</v>
      </c>
      <c r="E881" t="s">
        <v>716</v>
      </c>
      <c r="F881" t="s">
        <v>718</v>
      </c>
      <c r="G881" t="s">
        <v>2326</v>
      </c>
      <c r="H881" t="s">
        <v>2159</v>
      </c>
      <c r="I881" t="s">
        <v>2160</v>
      </c>
      <c r="J881" s="74" t="s">
        <v>2327</v>
      </c>
      <c r="K881" t="s">
        <v>2328</v>
      </c>
      <c r="L881" t="s">
        <v>2329</v>
      </c>
      <c r="M881" s="74" t="s">
        <v>2297</v>
      </c>
      <c r="N881" t="s">
        <v>2298</v>
      </c>
      <c r="O881" t="s">
        <v>2299</v>
      </c>
      <c r="P881" s="74" t="s">
        <v>1080</v>
      </c>
      <c r="Q881" t="s">
        <v>782</v>
      </c>
      <c r="R881" t="s">
        <v>1081</v>
      </c>
      <c r="S881">
        <v>365</v>
      </c>
      <c r="T881" t="s">
        <v>2330</v>
      </c>
      <c r="U881" s="74" t="s">
        <v>2331</v>
      </c>
      <c r="V881" t="s">
        <v>2145</v>
      </c>
      <c r="W881" t="s">
        <v>2146</v>
      </c>
      <c r="X881">
        <v>100</v>
      </c>
      <c r="Y881">
        <v>259.5</v>
      </c>
      <c r="Z881">
        <v>56.67</v>
      </c>
      <c r="AA881">
        <v>56.67</v>
      </c>
      <c r="AB881" s="74" t="s">
        <v>2332</v>
      </c>
      <c r="AC881" s="74" t="s">
        <v>2333</v>
      </c>
    </row>
    <row r="882" spans="1:29" x14ac:dyDescent="0.25">
      <c r="A882" t="s">
        <v>2325</v>
      </c>
      <c r="B882" t="s">
        <v>715</v>
      </c>
      <c r="C882" t="s">
        <v>1915</v>
      </c>
      <c r="D882" t="s">
        <v>717</v>
      </c>
      <c r="E882" t="s">
        <v>716</v>
      </c>
      <c r="F882" t="s">
        <v>718</v>
      </c>
      <c r="G882" t="s">
        <v>2326</v>
      </c>
      <c r="H882" t="s">
        <v>2159</v>
      </c>
      <c r="I882" t="s">
        <v>2160</v>
      </c>
      <c r="J882" s="74" t="s">
        <v>2327</v>
      </c>
      <c r="K882" t="s">
        <v>2328</v>
      </c>
      <c r="L882" t="s">
        <v>2329</v>
      </c>
      <c r="M882" s="74" t="s">
        <v>2297</v>
      </c>
      <c r="N882" t="s">
        <v>2298</v>
      </c>
      <c r="O882" t="s">
        <v>2299</v>
      </c>
      <c r="P882" s="74" t="s">
        <v>1080</v>
      </c>
      <c r="Q882" t="s">
        <v>782</v>
      </c>
      <c r="R882" t="s">
        <v>1081</v>
      </c>
      <c r="S882">
        <v>365</v>
      </c>
      <c r="T882" t="s">
        <v>2330</v>
      </c>
      <c r="U882" s="74" t="s">
        <v>2331</v>
      </c>
      <c r="V882" t="s">
        <v>2166</v>
      </c>
      <c r="W882" t="s">
        <v>1498</v>
      </c>
      <c r="X882">
        <v>100</v>
      </c>
      <c r="Y882">
        <v>114.211</v>
      </c>
      <c r="Z882">
        <v>18.27</v>
      </c>
      <c r="AA882">
        <v>14.55</v>
      </c>
      <c r="AB882" s="74" t="s">
        <v>2332</v>
      </c>
      <c r="AC882" s="74" t="s">
        <v>2333</v>
      </c>
    </row>
    <row r="883" spans="1:29" x14ac:dyDescent="0.25">
      <c r="A883" t="s">
        <v>2325</v>
      </c>
      <c r="B883" t="s">
        <v>715</v>
      </c>
      <c r="C883" t="s">
        <v>1915</v>
      </c>
      <c r="D883" t="s">
        <v>717</v>
      </c>
      <c r="E883" t="s">
        <v>716</v>
      </c>
      <c r="F883" t="s">
        <v>718</v>
      </c>
      <c r="G883" t="s">
        <v>2326</v>
      </c>
      <c r="H883" t="s">
        <v>2159</v>
      </c>
      <c r="I883" t="s">
        <v>2160</v>
      </c>
      <c r="J883" s="74" t="s">
        <v>2327</v>
      </c>
      <c r="K883" t="s">
        <v>2328</v>
      </c>
      <c r="L883" t="s">
        <v>2329</v>
      </c>
      <c r="M883" s="74" t="s">
        <v>2297</v>
      </c>
      <c r="N883" t="s">
        <v>2298</v>
      </c>
      <c r="O883" t="s">
        <v>2299</v>
      </c>
      <c r="P883" s="74" t="s">
        <v>1080</v>
      </c>
      <c r="Q883" t="s">
        <v>782</v>
      </c>
      <c r="R883" t="s">
        <v>1081</v>
      </c>
      <c r="S883">
        <v>365</v>
      </c>
      <c r="T883" t="s">
        <v>2330</v>
      </c>
      <c r="U883" s="74" t="s">
        <v>2331</v>
      </c>
      <c r="V883" t="s">
        <v>2150</v>
      </c>
      <c r="W883" t="s">
        <v>1680</v>
      </c>
      <c r="X883">
        <v>100</v>
      </c>
      <c r="Y883">
        <v>313.3</v>
      </c>
      <c r="Z883">
        <v>145.36000000000001</v>
      </c>
      <c r="AA883">
        <v>141.16</v>
      </c>
      <c r="AB883" s="74" t="s">
        <v>2332</v>
      </c>
      <c r="AC883" s="74" t="s">
        <v>2333</v>
      </c>
    </row>
    <row r="884" spans="1:29" x14ac:dyDescent="0.25">
      <c r="A884" t="s">
        <v>2325</v>
      </c>
      <c r="B884" t="s">
        <v>715</v>
      </c>
      <c r="C884" t="s">
        <v>1915</v>
      </c>
      <c r="D884" t="s">
        <v>717</v>
      </c>
      <c r="E884" t="s">
        <v>716</v>
      </c>
      <c r="F884" t="s">
        <v>718</v>
      </c>
      <c r="G884" t="s">
        <v>2326</v>
      </c>
      <c r="H884" t="s">
        <v>2159</v>
      </c>
      <c r="I884" t="s">
        <v>2160</v>
      </c>
      <c r="J884" s="74" t="s">
        <v>2327</v>
      </c>
      <c r="K884" t="s">
        <v>2328</v>
      </c>
      <c r="L884" t="s">
        <v>2329</v>
      </c>
      <c r="M884" s="74" t="s">
        <v>2297</v>
      </c>
      <c r="N884" t="s">
        <v>2298</v>
      </c>
      <c r="O884" t="s">
        <v>2299</v>
      </c>
      <c r="P884" s="74" t="s">
        <v>1080</v>
      </c>
      <c r="Q884" t="s">
        <v>782</v>
      </c>
      <c r="R884" t="s">
        <v>1081</v>
      </c>
      <c r="S884">
        <v>365</v>
      </c>
      <c r="T884" t="s">
        <v>2330</v>
      </c>
      <c r="U884" s="74" t="s">
        <v>2331</v>
      </c>
      <c r="V884" t="s">
        <v>2334</v>
      </c>
      <c r="W884" t="s">
        <v>124</v>
      </c>
      <c r="X884">
        <v>100</v>
      </c>
      <c r="Y884">
        <v>4.2</v>
      </c>
      <c r="Z884">
        <v>1.07</v>
      </c>
      <c r="AA884">
        <v>1.07</v>
      </c>
      <c r="AB884" s="74" t="s">
        <v>2332</v>
      </c>
      <c r="AC884" s="74" t="s">
        <v>2333</v>
      </c>
    </row>
    <row r="885" spans="1:29" x14ac:dyDescent="0.25">
      <c r="A885" t="s">
        <v>2325</v>
      </c>
      <c r="B885" t="s">
        <v>715</v>
      </c>
      <c r="C885" t="s">
        <v>1915</v>
      </c>
      <c r="D885" t="s">
        <v>717</v>
      </c>
      <c r="E885" t="s">
        <v>716</v>
      </c>
      <c r="F885" t="s">
        <v>718</v>
      </c>
      <c r="G885" t="s">
        <v>2326</v>
      </c>
      <c r="H885" t="s">
        <v>2159</v>
      </c>
      <c r="I885" t="s">
        <v>2160</v>
      </c>
      <c r="J885" s="74" t="s">
        <v>2327</v>
      </c>
      <c r="K885" t="s">
        <v>2328</v>
      </c>
      <c r="L885" t="s">
        <v>2329</v>
      </c>
      <c r="M885" s="74" t="s">
        <v>2297</v>
      </c>
      <c r="N885" t="s">
        <v>2298</v>
      </c>
      <c r="O885" t="s">
        <v>2299</v>
      </c>
      <c r="P885" s="74" t="s">
        <v>1080</v>
      </c>
      <c r="Q885" t="s">
        <v>782</v>
      </c>
      <c r="R885" t="s">
        <v>1081</v>
      </c>
      <c r="S885">
        <v>365</v>
      </c>
      <c r="T885" t="s">
        <v>2330</v>
      </c>
      <c r="U885" s="74" t="s">
        <v>2331</v>
      </c>
      <c r="V885" t="s">
        <v>2306</v>
      </c>
      <c r="W885" t="s">
        <v>2307</v>
      </c>
      <c r="X885">
        <v>100</v>
      </c>
      <c r="Y885">
        <v>294.39999999999998</v>
      </c>
      <c r="Z885">
        <v>190.39</v>
      </c>
      <c r="AA885">
        <v>188.2</v>
      </c>
      <c r="AB885" s="74" t="s">
        <v>2332</v>
      </c>
      <c r="AC885" s="74" t="s">
        <v>2333</v>
      </c>
    </row>
    <row r="886" spans="1:29" x14ac:dyDescent="0.25">
      <c r="A886" t="s">
        <v>2325</v>
      </c>
      <c r="B886" t="s">
        <v>715</v>
      </c>
      <c r="C886" t="s">
        <v>1915</v>
      </c>
      <c r="D886" t="s">
        <v>717</v>
      </c>
      <c r="E886" t="s">
        <v>716</v>
      </c>
      <c r="F886" t="s">
        <v>718</v>
      </c>
      <c r="G886" t="s">
        <v>2326</v>
      </c>
      <c r="H886" t="s">
        <v>2159</v>
      </c>
      <c r="I886" t="s">
        <v>2160</v>
      </c>
      <c r="J886" s="74" t="s">
        <v>2327</v>
      </c>
      <c r="K886" t="s">
        <v>2328</v>
      </c>
      <c r="L886" t="s">
        <v>2329</v>
      </c>
      <c r="M886" s="74" t="s">
        <v>2297</v>
      </c>
      <c r="N886" t="s">
        <v>2298</v>
      </c>
      <c r="O886" t="s">
        <v>2299</v>
      </c>
      <c r="P886" s="74" t="s">
        <v>1080</v>
      </c>
      <c r="Q886" t="s">
        <v>782</v>
      </c>
      <c r="R886" t="s">
        <v>1081</v>
      </c>
      <c r="S886">
        <v>365</v>
      </c>
      <c r="T886" t="s">
        <v>2330</v>
      </c>
      <c r="U886" s="74" t="s">
        <v>2331</v>
      </c>
      <c r="V886" t="s">
        <v>2304</v>
      </c>
      <c r="W886" t="s">
        <v>2305</v>
      </c>
      <c r="X886">
        <v>100</v>
      </c>
      <c r="Y886">
        <v>508.798</v>
      </c>
      <c r="Z886">
        <v>377.32</v>
      </c>
      <c r="AA886">
        <v>377.32</v>
      </c>
      <c r="AB886" s="74" t="s">
        <v>2332</v>
      </c>
      <c r="AC886" s="74" t="s">
        <v>2333</v>
      </c>
    </row>
    <row r="887" spans="1:29" x14ac:dyDescent="0.25">
      <c r="A887" t="s">
        <v>2335</v>
      </c>
      <c r="B887" t="s">
        <v>715</v>
      </c>
      <c r="C887" t="s">
        <v>1915</v>
      </c>
      <c r="D887" t="s">
        <v>717</v>
      </c>
      <c r="E887" t="s">
        <v>716</v>
      </c>
      <c r="F887" t="s">
        <v>718</v>
      </c>
      <c r="G887" t="s">
        <v>1227</v>
      </c>
      <c r="H887" t="s">
        <v>1943</v>
      </c>
      <c r="I887" t="s">
        <v>1944</v>
      </c>
      <c r="J887" s="74" t="s">
        <v>2336</v>
      </c>
      <c r="K887" t="s">
        <v>2337</v>
      </c>
      <c r="L887" t="s">
        <v>2338</v>
      </c>
      <c r="M887" s="74" t="s">
        <v>2044</v>
      </c>
      <c r="N887" t="s">
        <v>2045</v>
      </c>
      <c r="O887" t="s">
        <v>2046</v>
      </c>
      <c r="P887" s="74" t="s">
        <v>833</v>
      </c>
      <c r="Q887" t="s">
        <v>834</v>
      </c>
      <c r="R887" t="s">
        <v>835</v>
      </c>
      <c r="S887">
        <v>180</v>
      </c>
      <c r="T887" t="s">
        <v>2339</v>
      </c>
      <c r="U887" s="74" t="s">
        <v>2340</v>
      </c>
      <c r="V887" t="s">
        <v>2277</v>
      </c>
      <c r="W887" t="s">
        <v>1928</v>
      </c>
      <c r="X887">
        <v>18.77</v>
      </c>
      <c r="Y887">
        <v>341.48</v>
      </c>
      <c r="Z887">
        <v>330.53</v>
      </c>
      <c r="AA887">
        <v>165.26</v>
      </c>
      <c r="AB887" s="74" t="s">
        <v>2341</v>
      </c>
      <c r="AC887" s="74" t="s">
        <v>2342</v>
      </c>
    </row>
    <row r="888" spans="1:29" x14ac:dyDescent="0.25">
      <c r="A888" t="s">
        <v>2335</v>
      </c>
      <c r="B888" t="s">
        <v>715</v>
      </c>
      <c r="C888" t="s">
        <v>1915</v>
      </c>
      <c r="D888" t="s">
        <v>717</v>
      </c>
      <c r="E888" t="s">
        <v>716</v>
      </c>
      <c r="F888" t="s">
        <v>718</v>
      </c>
      <c r="G888" t="s">
        <v>1227</v>
      </c>
      <c r="H888" t="s">
        <v>1943</v>
      </c>
      <c r="I888" t="s">
        <v>1944</v>
      </c>
      <c r="J888" s="74" t="s">
        <v>2336</v>
      </c>
      <c r="K888" t="s">
        <v>2337</v>
      </c>
      <c r="L888" t="s">
        <v>2338</v>
      </c>
      <c r="M888" s="74" t="s">
        <v>2044</v>
      </c>
      <c r="N888" t="s">
        <v>2045</v>
      </c>
      <c r="O888" t="s">
        <v>2046</v>
      </c>
      <c r="P888" s="74" t="s">
        <v>833</v>
      </c>
      <c r="Q888" t="s">
        <v>834</v>
      </c>
      <c r="R888" t="s">
        <v>835</v>
      </c>
      <c r="S888">
        <v>180</v>
      </c>
      <c r="T888" t="s">
        <v>2339</v>
      </c>
      <c r="U888" s="74" t="s">
        <v>2340</v>
      </c>
      <c r="V888" t="s">
        <v>1950</v>
      </c>
      <c r="W888" t="s">
        <v>1951</v>
      </c>
      <c r="X888">
        <v>18.77</v>
      </c>
      <c r="Y888">
        <v>3.09</v>
      </c>
      <c r="Z888">
        <v>3.07</v>
      </c>
      <c r="AA888">
        <v>1.54</v>
      </c>
      <c r="AB888" s="74" t="s">
        <v>2341</v>
      </c>
      <c r="AC888" s="74" t="s">
        <v>2342</v>
      </c>
    </row>
    <row r="889" spans="1:29" x14ac:dyDescent="0.25">
      <c r="A889" t="s">
        <v>2335</v>
      </c>
      <c r="B889" t="s">
        <v>715</v>
      </c>
      <c r="C889" t="s">
        <v>1915</v>
      </c>
      <c r="D889" t="s">
        <v>717</v>
      </c>
      <c r="E889" t="s">
        <v>716</v>
      </c>
      <c r="F889" t="s">
        <v>718</v>
      </c>
      <c r="G889" t="s">
        <v>1227</v>
      </c>
      <c r="H889" t="s">
        <v>1943</v>
      </c>
      <c r="I889" t="s">
        <v>1944</v>
      </c>
      <c r="J889" s="74" t="s">
        <v>2336</v>
      </c>
      <c r="K889" t="s">
        <v>2337</v>
      </c>
      <c r="L889" t="s">
        <v>2338</v>
      </c>
      <c r="M889" s="74" t="s">
        <v>2044</v>
      </c>
      <c r="N889" t="s">
        <v>2045</v>
      </c>
      <c r="O889" t="s">
        <v>2046</v>
      </c>
      <c r="P889" s="74" t="s">
        <v>833</v>
      </c>
      <c r="Q889" t="s">
        <v>834</v>
      </c>
      <c r="R889" t="s">
        <v>835</v>
      </c>
      <c r="S889">
        <v>180</v>
      </c>
      <c r="T889" t="s">
        <v>2339</v>
      </c>
      <c r="U889" s="74" t="s">
        <v>2340</v>
      </c>
      <c r="V889" t="s">
        <v>2110</v>
      </c>
      <c r="W889" t="s">
        <v>1666</v>
      </c>
      <c r="X889">
        <v>18.77</v>
      </c>
      <c r="Y889">
        <v>6.35</v>
      </c>
      <c r="Z889">
        <v>6.34</v>
      </c>
      <c r="AA889">
        <v>3.17</v>
      </c>
      <c r="AB889" s="74" t="s">
        <v>2341</v>
      </c>
      <c r="AC889" s="74" t="s">
        <v>2342</v>
      </c>
    </row>
    <row r="890" spans="1:29" x14ac:dyDescent="0.25">
      <c r="A890" t="s">
        <v>2343</v>
      </c>
      <c r="B890" t="s">
        <v>715</v>
      </c>
      <c r="C890" t="s">
        <v>1915</v>
      </c>
      <c r="D890" t="s">
        <v>717</v>
      </c>
      <c r="E890" t="s">
        <v>716</v>
      </c>
      <c r="F890" t="s">
        <v>718</v>
      </c>
      <c r="G890" t="s">
        <v>1051</v>
      </c>
      <c r="H890" t="s">
        <v>906</v>
      </c>
      <c r="I890" t="s">
        <v>907</v>
      </c>
      <c r="J890" s="74" t="s">
        <v>2344</v>
      </c>
      <c r="K890" t="s">
        <v>2345</v>
      </c>
      <c r="L890" t="s">
        <v>2346</v>
      </c>
      <c r="M890" s="74" t="s">
        <v>888</v>
      </c>
      <c r="N890" t="s">
        <v>2347</v>
      </c>
      <c r="O890" t="s">
        <v>890</v>
      </c>
      <c r="P890" s="74" t="s">
        <v>833</v>
      </c>
      <c r="Q890" t="s">
        <v>834</v>
      </c>
      <c r="R890" t="s">
        <v>835</v>
      </c>
      <c r="S890">
        <v>365</v>
      </c>
      <c r="T890" t="s">
        <v>2348</v>
      </c>
      <c r="U890" s="74" t="s">
        <v>2349</v>
      </c>
      <c r="V890" t="s">
        <v>2350</v>
      </c>
      <c r="W890" t="s">
        <v>2351</v>
      </c>
      <c r="X890">
        <v>50</v>
      </c>
      <c r="Y890">
        <v>5.18</v>
      </c>
      <c r="Z890">
        <v>5.17</v>
      </c>
      <c r="AA890">
        <v>2.58</v>
      </c>
      <c r="AB890" s="74" t="s">
        <v>2352</v>
      </c>
      <c r="AC890" s="74" t="s">
        <v>2353</v>
      </c>
    </row>
    <row r="891" spans="1:29" x14ac:dyDescent="0.25">
      <c r="A891" t="s">
        <v>2343</v>
      </c>
      <c r="B891" t="s">
        <v>715</v>
      </c>
      <c r="C891" t="s">
        <v>1915</v>
      </c>
      <c r="D891" t="s">
        <v>717</v>
      </c>
      <c r="E891" t="s">
        <v>716</v>
      </c>
      <c r="F891" t="s">
        <v>718</v>
      </c>
      <c r="G891" t="s">
        <v>1051</v>
      </c>
      <c r="H891" t="s">
        <v>906</v>
      </c>
      <c r="I891" t="s">
        <v>907</v>
      </c>
      <c r="J891" s="74" t="s">
        <v>2344</v>
      </c>
      <c r="K891" t="s">
        <v>2345</v>
      </c>
      <c r="L891" t="s">
        <v>2346</v>
      </c>
      <c r="M891" s="74" t="s">
        <v>888</v>
      </c>
      <c r="N891" t="s">
        <v>2347</v>
      </c>
      <c r="O891" t="s">
        <v>890</v>
      </c>
      <c r="P891" s="74" t="s">
        <v>833</v>
      </c>
      <c r="Q891" t="s">
        <v>834</v>
      </c>
      <c r="R891" t="s">
        <v>835</v>
      </c>
      <c r="S891">
        <v>365</v>
      </c>
      <c r="T891" t="s">
        <v>2348</v>
      </c>
      <c r="U891" s="74" t="s">
        <v>2349</v>
      </c>
      <c r="V891" t="s">
        <v>2106</v>
      </c>
      <c r="W891" t="s">
        <v>2107</v>
      </c>
      <c r="X891">
        <v>50</v>
      </c>
      <c r="Y891">
        <v>17.149999999999999</v>
      </c>
      <c r="Z891">
        <v>17.14</v>
      </c>
      <c r="AA891">
        <v>8.56</v>
      </c>
      <c r="AB891" s="74" t="s">
        <v>2352</v>
      </c>
      <c r="AC891" s="74" t="s">
        <v>2353</v>
      </c>
    </row>
    <row r="892" spans="1:29" x14ac:dyDescent="0.25">
      <c r="A892" t="s">
        <v>2343</v>
      </c>
      <c r="B892" t="s">
        <v>715</v>
      </c>
      <c r="C892" t="s">
        <v>1915</v>
      </c>
      <c r="D892" t="s">
        <v>717</v>
      </c>
      <c r="E892" t="s">
        <v>716</v>
      </c>
      <c r="F892" t="s">
        <v>718</v>
      </c>
      <c r="G892" t="s">
        <v>1051</v>
      </c>
      <c r="H892" t="s">
        <v>906</v>
      </c>
      <c r="I892" t="s">
        <v>907</v>
      </c>
      <c r="J892" s="74" t="s">
        <v>2344</v>
      </c>
      <c r="K892" t="s">
        <v>2345</v>
      </c>
      <c r="L892" t="s">
        <v>2346</v>
      </c>
      <c r="M892" s="74" t="s">
        <v>888</v>
      </c>
      <c r="N892" t="s">
        <v>2347</v>
      </c>
      <c r="O892" t="s">
        <v>890</v>
      </c>
      <c r="P892" s="74" t="s">
        <v>833</v>
      </c>
      <c r="Q892" t="s">
        <v>834</v>
      </c>
      <c r="R892" t="s">
        <v>835</v>
      </c>
      <c r="S892">
        <v>365</v>
      </c>
      <c r="T892" t="s">
        <v>2348</v>
      </c>
      <c r="U892" s="74" t="s">
        <v>2349</v>
      </c>
      <c r="V892" t="s">
        <v>2211</v>
      </c>
      <c r="W892" t="s">
        <v>2212</v>
      </c>
      <c r="X892">
        <v>50</v>
      </c>
      <c r="Y892">
        <v>21.88</v>
      </c>
      <c r="Z892">
        <v>21.88</v>
      </c>
      <c r="AA892">
        <v>10.93</v>
      </c>
      <c r="AB892" s="74" t="s">
        <v>2352</v>
      </c>
      <c r="AC892" s="74" t="s">
        <v>2353</v>
      </c>
    </row>
    <row r="893" spans="1:29" x14ac:dyDescent="0.25">
      <c r="A893" t="s">
        <v>2343</v>
      </c>
      <c r="B893" t="s">
        <v>715</v>
      </c>
      <c r="C893" t="s">
        <v>1915</v>
      </c>
      <c r="D893" t="s">
        <v>717</v>
      </c>
      <c r="E893" t="s">
        <v>716</v>
      </c>
      <c r="F893" t="s">
        <v>718</v>
      </c>
      <c r="G893" t="s">
        <v>1051</v>
      </c>
      <c r="H893" t="s">
        <v>906</v>
      </c>
      <c r="I893" t="s">
        <v>907</v>
      </c>
      <c r="J893" s="74" t="s">
        <v>2344</v>
      </c>
      <c r="K893" t="s">
        <v>2345</v>
      </c>
      <c r="L893" t="s">
        <v>2346</v>
      </c>
      <c r="M893" s="74" t="s">
        <v>888</v>
      </c>
      <c r="N893" t="s">
        <v>2347</v>
      </c>
      <c r="O893" t="s">
        <v>890</v>
      </c>
      <c r="P893" s="74" t="s">
        <v>833</v>
      </c>
      <c r="Q893" t="s">
        <v>834</v>
      </c>
      <c r="R893" t="s">
        <v>835</v>
      </c>
      <c r="S893">
        <v>365</v>
      </c>
      <c r="T893" t="s">
        <v>2348</v>
      </c>
      <c r="U893" s="74" t="s">
        <v>2349</v>
      </c>
      <c r="V893" t="s">
        <v>2111</v>
      </c>
      <c r="W893" t="s">
        <v>2112</v>
      </c>
      <c r="X893">
        <v>50</v>
      </c>
      <c r="Y893">
        <v>70.78</v>
      </c>
      <c r="Z893">
        <v>70.78</v>
      </c>
      <c r="AA893">
        <v>35.380000000000003</v>
      </c>
      <c r="AB893" s="74" t="s">
        <v>2352</v>
      </c>
      <c r="AC893" s="74" t="s">
        <v>2353</v>
      </c>
    </row>
    <row r="894" spans="1:29" x14ac:dyDescent="0.25">
      <c r="A894" t="s">
        <v>2343</v>
      </c>
      <c r="B894" t="s">
        <v>715</v>
      </c>
      <c r="C894" t="s">
        <v>1915</v>
      </c>
      <c r="D894" t="s">
        <v>717</v>
      </c>
      <c r="E894" t="s">
        <v>716</v>
      </c>
      <c r="F894" t="s">
        <v>718</v>
      </c>
      <c r="G894" t="s">
        <v>1051</v>
      </c>
      <c r="H894" t="s">
        <v>906</v>
      </c>
      <c r="I894" t="s">
        <v>907</v>
      </c>
      <c r="J894" s="74" t="s">
        <v>2344</v>
      </c>
      <c r="K894" t="s">
        <v>2345</v>
      </c>
      <c r="L894" t="s">
        <v>2346</v>
      </c>
      <c r="M894" s="74" t="s">
        <v>888</v>
      </c>
      <c r="N894" t="s">
        <v>2347</v>
      </c>
      <c r="O894" t="s">
        <v>890</v>
      </c>
      <c r="P894" s="74" t="s">
        <v>833</v>
      </c>
      <c r="Q894" t="s">
        <v>834</v>
      </c>
      <c r="R894" t="s">
        <v>835</v>
      </c>
      <c r="S894">
        <v>365</v>
      </c>
      <c r="T894" t="s">
        <v>2348</v>
      </c>
      <c r="U894" s="74" t="s">
        <v>2349</v>
      </c>
      <c r="V894" t="s">
        <v>2191</v>
      </c>
      <c r="W894" t="s">
        <v>2153</v>
      </c>
      <c r="X894">
        <v>50</v>
      </c>
      <c r="Y894">
        <v>21.3</v>
      </c>
      <c r="Z894">
        <v>21.3</v>
      </c>
      <c r="AA894">
        <v>10.64</v>
      </c>
      <c r="AB894" s="74" t="s">
        <v>2352</v>
      </c>
      <c r="AC894" s="74" t="s">
        <v>2353</v>
      </c>
    </row>
    <row r="895" spans="1:29" x14ac:dyDescent="0.25">
      <c r="A895" t="s">
        <v>2343</v>
      </c>
      <c r="B895" t="s">
        <v>715</v>
      </c>
      <c r="C895" t="s">
        <v>1915</v>
      </c>
      <c r="D895" t="s">
        <v>717</v>
      </c>
      <c r="E895" t="s">
        <v>716</v>
      </c>
      <c r="F895" t="s">
        <v>718</v>
      </c>
      <c r="G895" t="s">
        <v>1051</v>
      </c>
      <c r="H895" t="s">
        <v>906</v>
      </c>
      <c r="I895" t="s">
        <v>907</v>
      </c>
      <c r="J895" s="74" t="s">
        <v>2344</v>
      </c>
      <c r="K895" t="s">
        <v>2345</v>
      </c>
      <c r="L895" t="s">
        <v>2346</v>
      </c>
      <c r="M895" s="74" t="s">
        <v>888</v>
      </c>
      <c r="N895" t="s">
        <v>2347</v>
      </c>
      <c r="O895" t="s">
        <v>890</v>
      </c>
      <c r="P895" s="74" t="s">
        <v>833</v>
      </c>
      <c r="Q895" t="s">
        <v>834</v>
      </c>
      <c r="R895" t="s">
        <v>835</v>
      </c>
      <c r="S895">
        <v>365</v>
      </c>
      <c r="T895" t="s">
        <v>2348</v>
      </c>
      <c r="U895" s="74" t="s">
        <v>2349</v>
      </c>
      <c r="V895" t="s">
        <v>2145</v>
      </c>
      <c r="W895" t="s">
        <v>2146</v>
      </c>
      <c r="X895">
        <v>50</v>
      </c>
      <c r="Y895">
        <v>57.86</v>
      </c>
      <c r="Z895">
        <v>57.84</v>
      </c>
      <c r="AA895">
        <v>28.91</v>
      </c>
      <c r="AB895" s="74" t="s">
        <v>2352</v>
      </c>
      <c r="AC895" s="74" t="s">
        <v>2353</v>
      </c>
    </row>
    <row r="896" spans="1:29" x14ac:dyDescent="0.25">
      <c r="A896" t="s">
        <v>2343</v>
      </c>
      <c r="B896" t="s">
        <v>715</v>
      </c>
      <c r="C896" t="s">
        <v>1915</v>
      </c>
      <c r="D896" t="s">
        <v>717</v>
      </c>
      <c r="E896" t="s">
        <v>716</v>
      </c>
      <c r="F896" t="s">
        <v>718</v>
      </c>
      <c r="G896" t="s">
        <v>1051</v>
      </c>
      <c r="H896" t="s">
        <v>906</v>
      </c>
      <c r="I896" t="s">
        <v>907</v>
      </c>
      <c r="J896" s="74" t="s">
        <v>2344</v>
      </c>
      <c r="K896" t="s">
        <v>2345</v>
      </c>
      <c r="L896" t="s">
        <v>2346</v>
      </c>
      <c r="M896" s="74" t="s">
        <v>888</v>
      </c>
      <c r="N896" t="s">
        <v>2347</v>
      </c>
      <c r="O896" t="s">
        <v>890</v>
      </c>
      <c r="P896" s="74" t="s">
        <v>833</v>
      </c>
      <c r="Q896" t="s">
        <v>834</v>
      </c>
      <c r="R896" t="s">
        <v>835</v>
      </c>
      <c r="S896">
        <v>365</v>
      </c>
      <c r="T896" t="s">
        <v>2348</v>
      </c>
      <c r="U896" s="74" t="s">
        <v>2349</v>
      </c>
      <c r="V896" t="s">
        <v>2195</v>
      </c>
      <c r="W896" t="s">
        <v>1298</v>
      </c>
      <c r="X896">
        <v>50</v>
      </c>
      <c r="Y896">
        <v>9.5</v>
      </c>
      <c r="Z896">
        <v>9.49</v>
      </c>
      <c r="AA896">
        <v>4.74</v>
      </c>
      <c r="AB896" s="74" t="s">
        <v>2352</v>
      </c>
      <c r="AC896" s="74" t="s">
        <v>2353</v>
      </c>
    </row>
    <row r="897" spans="1:29" x14ac:dyDescent="0.25">
      <c r="A897" t="s">
        <v>2343</v>
      </c>
      <c r="B897" t="s">
        <v>715</v>
      </c>
      <c r="C897" t="s">
        <v>1915</v>
      </c>
      <c r="D897" t="s">
        <v>717</v>
      </c>
      <c r="E897" t="s">
        <v>716</v>
      </c>
      <c r="F897" t="s">
        <v>718</v>
      </c>
      <c r="G897" t="s">
        <v>1051</v>
      </c>
      <c r="H897" t="s">
        <v>906</v>
      </c>
      <c r="I897" t="s">
        <v>907</v>
      </c>
      <c r="J897" s="74" t="s">
        <v>2344</v>
      </c>
      <c r="K897" t="s">
        <v>2345</v>
      </c>
      <c r="L897" t="s">
        <v>2346</v>
      </c>
      <c r="M897" s="74" t="s">
        <v>888</v>
      </c>
      <c r="N897" t="s">
        <v>2347</v>
      </c>
      <c r="O897" t="s">
        <v>890</v>
      </c>
      <c r="P897" s="74" t="s">
        <v>833</v>
      </c>
      <c r="Q897" t="s">
        <v>834</v>
      </c>
      <c r="R897" t="s">
        <v>835</v>
      </c>
      <c r="S897">
        <v>365</v>
      </c>
      <c r="T897" t="s">
        <v>2348</v>
      </c>
      <c r="U897" s="74" t="s">
        <v>2349</v>
      </c>
      <c r="V897" t="s">
        <v>2170</v>
      </c>
      <c r="W897" t="s">
        <v>2171</v>
      </c>
      <c r="X897">
        <v>50</v>
      </c>
      <c r="Y897">
        <v>10.63</v>
      </c>
      <c r="Z897">
        <v>10.62</v>
      </c>
      <c r="AA897">
        <v>5.31</v>
      </c>
      <c r="AB897" s="74" t="s">
        <v>2352</v>
      </c>
      <c r="AC897" s="74" t="s">
        <v>2353</v>
      </c>
    </row>
    <row r="898" spans="1:29" x14ac:dyDescent="0.25">
      <c r="A898" t="s">
        <v>2343</v>
      </c>
      <c r="B898" t="s">
        <v>715</v>
      </c>
      <c r="C898" t="s">
        <v>1915</v>
      </c>
      <c r="D898" t="s">
        <v>717</v>
      </c>
      <c r="E898" t="s">
        <v>716</v>
      </c>
      <c r="F898" t="s">
        <v>718</v>
      </c>
      <c r="G898" t="s">
        <v>1051</v>
      </c>
      <c r="H898" t="s">
        <v>906</v>
      </c>
      <c r="I898" t="s">
        <v>907</v>
      </c>
      <c r="J898" s="74" t="s">
        <v>2344</v>
      </c>
      <c r="K898" t="s">
        <v>2345</v>
      </c>
      <c r="L898" t="s">
        <v>2346</v>
      </c>
      <c r="M898" s="74" t="s">
        <v>888</v>
      </c>
      <c r="N898" t="s">
        <v>2347</v>
      </c>
      <c r="O898" t="s">
        <v>890</v>
      </c>
      <c r="P898" s="74" t="s">
        <v>833</v>
      </c>
      <c r="Q898" t="s">
        <v>834</v>
      </c>
      <c r="R898" t="s">
        <v>835</v>
      </c>
      <c r="S898">
        <v>365</v>
      </c>
      <c r="T898" t="s">
        <v>2348</v>
      </c>
      <c r="U898" s="74" t="s">
        <v>2349</v>
      </c>
      <c r="V898" t="s">
        <v>2267</v>
      </c>
      <c r="W898" t="s">
        <v>2268</v>
      </c>
      <c r="X898">
        <v>50</v>
      </c>
      <c r="Y898">
        <v>9.1199999999999992</v>
      </c>
      <c r="Z898">
        <v>9.1199999999999992</v>
      </c>
      <c r="AA898">
        <v>4.5599999999999996</v>
      </c>
      <c r="AB898" s="74" t="s">
        <v>2352</v>
      </c>
      <c r="AC898" s="74" t="s">
        <v>2353</v>
      </c>
    </row>
    <row r="899" spans="1:29" x14ac:dyDescent="0.25">
      <c r="A899" t="s">
        <v>2343</v>
      </c>
      <c r="B899" t="s">
        <v>715</v>
      </c>
      <c r="C899" t="s">
        <v>1915</v>
      </c>
      <c r="D899" t="s">
        <v>717</v>
      </c>
      <c r="E899" t="s">
        <v>716</v>
      </c>
      <c r="F899" t="s">
        <v>718</v>
      </c>
      <c r="G899" t="s">
        <v>1051</v>
      </c>
      <c r="H899" t="s">
        <v>906</v>
      </c>
      <c r="I899" t="s">
        <v>907</v>
      </c>
      <c r="J899" s="74" t="s">
        <v>2344</v>
      </c>
      <c r="K899" t="s">
        <v>2345</v>
      </c>
      <c r="L899" t="s">
        <v>2346</v>
      </c>
      <c r="M899" s="74" t="s">
        <v>888</v>
      </c>
      <c r="N899" t="s">
        <v>2347</v>
      </c>
      <c r="O899" t="s">
        <v>890</v>
      </c>
      <c r="P899" s="74" t="s">
        <v>833</v>
      </c>
      <c r="Q899" t="s">
        <v>834</v>
      </c>
      <c r="R899" t="s">
        <v>835</v>
      </c>
      <c r="S899">
        <v>365</v>
      </c>
      <c r="T899" t="s">
        <v>2348</v>
      </c>
      <c r="U899" s="74" t="s">
        <v>2349</v>
      </c>
      <c r="V899" t="s">
        <v>2150</v>
      </c>
      <c r="W899" t="s">
        <v>1680</v>
      </c>
      <c r="X899">
        <v>50</v>
      </c>
      <c r="Y899">
        <v>11.55</v>
      </c>
      <c r="Z899">
        <v>11.55</v>
      </c>
      <c r="AA899">
        <v>5.77</v>
      </c>
      <c r="AB899" s="74" t="s">
        <v>2352</v>
      </c>
      <c r="AC899" s="74" t="s">
        <v>2353</v>
      </c>
    </row>
    <row r="900" spans="1:29" x14ac:dyDescent="0.25">
      <c r="A900" t="s">
        <v>2343</v>
      </c>
      <c r="B900" t="s">
        <v>715</v>
      </c>
      <c r="C900" t="s">
        <v>1915</v>
      </c>
      <c r="D900" t="s">
        <v>717</v>
      </c>
      <c r="E900" t="s">
        <v>716</v>
      </c>
      <c r="F900" t="s">
        <v>718</v>
      </c>
      <c r="G900" t="s">
        <v>1051</v>
      </c>
      <c r="H900" t="s">
        <v>906</v>
      </c>
      <c r="I900" t="s">
        <v>907</v>
      </c>
      <c r="J900" s="74" t="s">
        <v>2344</v>
      </c>
      <c r="K900" t="s">
        <v>2345</v>
      </c>
      <c r="L900" t="s">
        <v>2346</v>
      </c>
      <c r="M900" s="74" t="s">
        <v>888</v>
      </c>
      <c r="N900" t="s">
        <v>2347</v>
      </c>
      <c r="O900" t="s">
        <v>890</v>
      </c>
      <c r="P900" s="74" t="s">
        <v>833</v>
      </c>
      <c r="Q900" t="s">
        <v>834</v>
      </c>
      <c r="R900" t="s">
        <v>835</v>
      </c>
      <c r="S900">
        <v>365</v>
      </c>
      <c r="T900" t="s">
        <v>2348</v>
      </c>
      <c r="U900" s="74" t="s">
        <v>2349</v>
      </c>
      <c r="V900" t="s">
        <v>2354</v>
      </c>
      <c r="W900" t="s">
        <v>2355</v>
      </c>
      <c r="X900">
        <v>50</v>
      </c>
      <c r="Y900">
        <v>5.54</v>
      </c>
      <c r="Z900">
        <v>5.53</v>
      </c>
      <c r="AA900">
        <v>2.76</v>
      </c>
      <c r="AB900" s="74" t="s">
        <v>2352</v>
      </c>
      <c r="AC900" s="74" t="s">
        <v>2353</v>
      </c>
    </row>
    <row r="901" spans="1:29" x14ac:dyDescent="0.25">
      <c r="A901" t="s">
        <v>2343</v>
      </c>
      <c r="B901" t="s">
        <v>715</v>
      </c>
      <c r="C901" t="s">
        <v>1915</v>
      </c>
      <c r="D901" t="s">
        <v>717</v>
      </c>
      <c r="E901" t="s">
        <v>716</v>
      </c>
      <c r="F901" t="s">
        <v>718</v>
      </c>
      <c r="G901" t="s">
        <v>1051</v>
      </c>
      <c r="H901" t="s">
        <v>906</v>
      </c>
      <c r="I901" t="s">
        <v>907</v>
      </c>
      <c r="J901" s="74" t="s">
        <v>2344</v>
      </c>
      <c r="K901" t="s">
        <v>2345</v>
      </c>
      <c r="L901" t="s">
        <v>2346</v>
      </c>
      <c r="M901" s="74" t="s">
        <v>888</v>
      </c>
      <c r="N901" t="s">
        <v>2347</v>
      </c>
      <c r="O901" t="s">
        <v>890</v>
      </c>
      <c r="P901" s="74" t="s">
        <v>833</v>
      </c>
      <c r="Q901" t="s">
        <v>834</v>
      </c>
      <c r="R901" t="s">
        <v>835</v>
      </c>
      <c r="S901">
        <v>365</v>
      </c>
      <c r="T901" t="s">
        <v>2348</v>
      </c>
      <c r="U901" s="74" t="s">
        <v>2349</v>
      </c>
      <c r="V901" t="s">
        <v>2266</v>
      </c>
      <c r="W901" t="s">
        <v>2194</v>
      </c>
      <c r="X901">
        <v>50</v>
      </c>
      <c r="Y901">
        <v>2.88</v>
      </c>
      <c r="Z901">
        <v>2.87</v>
      </c>
      <c r="AA901">
        <v>1.44</v>
      </c>
      <c r="AB901" s="74" t="s">
        <v>2352</v>
      </c>
      <c r="AC901" s="74" t="s">
        <v>2353</v>
      </c>
    </row>
    <row r="902" spans="1:29" x14ac:dyDescent="0.25">
      <c r="A902" t="s">
        <v>2343</v>
      </c>
      <c r="B902" t="s">
        <v>715</v>
      </c>
      <c r="C902" t="s">
        <v>1915</v>
      </c>
      <c r="D902" t="s">
        <v>717</v>
      </c>
      <c r="E902" t="s">
        <v>716</v>
      </c>
      <c r="F902" t="s">
        <v>718</v>
      </c>
      <c r="G902" t="s">
        <v>1051</v>
      </c>
      <c r="H902" t="s">
        <v>906</v>
      </c>
      <c r="I902" t="s">
        <v>907</v>
      </c>
      <c r="J902" s="74" t="s">
        <v>2344</v>
      </c>
      <c r="K902" t="s">
        <v>2345</v>
      </c>
      <c r="L902" t="s">
        <v>2346</v>
      </c>
      <c r="M902" s="74" t="s">
        <v>888</v>
      </c>
      <c r="N902" t="s">
        <v>2347</v>
      </c>
      <c r="O902" t="s">
        <v>890</v>
      </c>
      <c r="P902" s="74" t="s">
        <v>833</v>
      </c>
      <c r="Q902" t="s">
        <v>834</v>
      </c>
      <c r="R902" t="s">
        <v>835</v>
      </c>
      <c r="S902">
        <v>365</v>
      </c>
      <c r="T902" t="s">
        <v>2348</v>
      </c>
      <c r="U902" s="74" t="s">
        <v>2349</v>
      </c>
      <c r="V902" t="s">
        <v>1954</v>
      </c>
      <c r="W902" t="s">
        <v>1955</v>
      </c>
      <c r="X902">
        <v>50</v>
      </c>
      <c r="Y902">
        <v>10.99</v>
      </c>
      <c r="Z902">
        <v>10.99</v>
      </c>
      <c r="AA902">
        <v>5.5</v>
      </c>
      <c r="AB902" s="74" t="s">
        <v>2352</v>
      </c>
      <c r="AC902" s="74" t="s">
        <v>2353</v>
      </c>
    </row>
    <row r="903" spans="1:29" x14ac:dyDescent="0.25">
      <c r="A903" t="s">
        <v>2343</v>
      </c>
      <c r="B903" t="s">
        <v>715</v>
      </c>
      <c r="C903" t="s">
        <v>1915</v>
      </c>
      <c r="D903" t="s">
        <v>717</v>
      </c>
      <c r="E903" t="s">
        <v>716</v>
      </c>
      <c r="F903" t="s">
        <v>718</v>
      </c>
      <c r="G903" t="s">
        <v>1051</v>
      </c>
      <c r="H903" t="s">
        <v>906</v>
      </c>
      <c r="I903" t="s">
        <v>907</v>
      </c>
      <c r="J903" s="74" t="s">
        <v>2344</v>
      </c>
      <c r="K903" t="s">
        <v>2345</v>
      </c>
      <c r="L903" t="s">
        <v>2346</v>
      </c>
      <c r="M903" s="74" t="s">
        <v>888</v>
      </c>
      <c r="N903" t="s">
        <v>2347</v>
      </c>
      <c r="O903" t="s">
        <v>890</v>
      </c>
      <c r="P903" s="74" t="s">
        <v>833</v>
      </c>
      <c r="Q903" t="s">
        <v>834</v>
      </c>
      <c r="R903" t="s">
        <v>835</v>
      </c>
      <c r="S903">
        <v>365</v>
      </c>
      <c r="T903" t="s">
        <v>2348</v>
      </c>
      <c r="U903" s="74" t="s">
        <v>2349</v>
      </c>
      <c r="V903" t="s">
        <v>2215</v>
      </c>
      <c r="W903" t="s">
        <v>2216</v>
      </c>
      <c r="X903">
        <v>50</v>
      </c>
      <c r="Y903">
        <v>26.02</v>
      </c>
      <c r="Z903">
        <v>26.02</v>
      </c>
      <c r="AA903">
        <v>13.01</v>
      </c>
      <c r="AB903" s="74" t="s">
        <v>2352</v>
      </c>
      <c r="AC903" s="74" t="s">
        <v>2353</v>
      </c>
    </row>
    <row r="904" spans="1:29" x14ac:dyDescent="0.25">
      <c r="A904" t="s">
        <v>2343</v>
      </c>
      <c r="B904" t="s">
        <v>715</v>
      </c>
      <c r="C904" t="s">
        <v>1915</v>
      </c>
      <c r="D904" t="s">
        <v>717</v>
      </c>
      <c r="E904" t="s">
        <v>716</v>
      </c>
      <c r="F904" t="s">
        <v>718</v>
      </c>
      <c r="G904" t="s">
        <v>1051</v>
      </c>
      <c r="H904" t="s">
        <v>906</v>
      </c>
      <c r="I904" t="s">
        <v>907</v>
      </c>
      <c r="J904" s="74" t="s">
        <v>2344</v>
      </c>
      <c r="K904" t="s">
        <v>2345</v>
      </c>
      <c r="L904" t="s">
        <v>2346</v>
      </c>
      <c r="M904" s="74" t="s">
        <v>888</v>
      </c>
      <c r="N904" t="s">
        <v>2347</v>
      </c>
      <c r="O904" t="s">
        <v>890</v>
      </c>
      <c r="P904" s="74" t="s">
        <v>833</v>
      </c>
      <c r="Q904" t="s">
        <v>834</v>
      </c>
      <c r="R904" t="s">
        <v>835</v>
      </c>
      <c r="S904">
        <v>365</v>
      </c>
      <c r="T904" t="s">
        <v>2348</v>
      </c>
      <c r="U904" s="74" t="s">
        <v>2349</v>
      </c>
      <c r="V904" t="s">
        <v>2356</v>
      </c>
      <c r="W904" t="s">
        <v>2357</v>
      </c>
      <c r="X904">
        <v>50</v>
      </c>
      <c r="Y904">
        <v>31.04</v>
      </c>
      <c r="Z904">
        <v>31</v>
      </c>
      <c r="AA904">
        <v>15.5</v>
      </c>
      <c r="AB904" s="74" t="s">
        <v>2352</v>
      </c>
      <c r="AC904" s="74" t="s">
        <v>2353</v>
      </c>
    </row>
    <row r="905" spans="1:29" x14ac:dyDescent="0.25">
      <c r="A905" t="s">
        <v>2343</v>
      </c>
      <c r="B905" t="s">
        <v>715</v>
      </c>
      <c r="C905" t="s">
        <v>1915</v>
      </c>
      <c r="D905" t="s">
        <v>717</v>
      </c>
      <c r="E905" t="s">
        <v>716</v>
      </c>
      <c r="F905" t="s">
        <v>718</v>
      </c>
      <c r="G905" t="s">
        <v>1051</v>
      </c>
      <c r="H905" t="s">
        <v>906</v>
      </c>
      <c r="I905" t="s">
        <v>907</v>
      </c>
      <c r="J905" s="74" t="s">
        <v>2344</v>
      </c>
      <c r="K905" t="s">
        <v>2345</v>
      </c>
      <c r="L905" t="s">
        <v>2346</v>
      </c>
      <c r="M905" s="74" t="s">
        <v>888</v>
      </c>
      <c r="N905" t="s">
        <v>2347</v>
      </c>
      <c r="O905" t="s">
        <v>890</v>
      </c>
      <c r="P905" s="74" t="s">
        <v>833</v>
      </c>
      <c r="Q905" t="s">
        <v>834</v>
      </c>
      <c r="R905" t="s">
        <v>835</v>
      </c>
      <c r="S905">
        <v>365</v>
      </c>
      <c r="T905" t="s">
        <v>2348</v>
      </c>
      <c r="U905" s="74" t="s">
        <v>2349</v>
      </c>
      <c r="V905" t="s">
        <v>2358</v>
      </c>
      <c r="W905" t="s">
        <v>2359</v>
      </c>
      <c r="X905">
        <v>50</v>
      </c>
      <c r="Y905">
        <v>31.86</v>
      </c>
      <c r="Z905">
        <v>31.86</v>
      </c>
      <c r="AA905">
        <v>15.94</v>
      </c>
      <c r="AB905" s="74" t="s">
        <v>2352</v>
      </c>
      <c r="AC905" s="74" t="s">
        <v>2353</v>
      </c>
    </row>
    <row r="906" spans="1:29" x14ac:dyDescent="0.25">
      <c r="A906" t="s">
        <v>2343</v>
      </c>
      <c r="B906" t="s">
        <v>715</v>
      </c>
      <c r="C906" t="s">
        <v>1915</v>
      </c>
      <c r="D906" t="s">
        <v>717</v>
      </c>
      <c r="E906" t="s">
        <v>716</v>
      </c>
      <c r="F906" t="s">
        <v>718</v>
      </c>
      <c r="G906" t="s">
        <v>1051</v>
      </c>
      <c r="H906" t="s">
        <v>906</v>
      </c>
      <c r="I906" t="s">
        <v>907</v>
      </c>
      <c r="J906" s="74" t="s">
        <v>2344</v>
      </c>
      <c r="K906" t="s">
        <v>2345</v>
      </c>
      <c r="L906" t="s">
        <v>2346</v>
      </c>
      <c r="M906" s="74" t="s">
        <v>888</v>
      </c>
      <c r="N906" t="s">
        <v>2347</v>
      </c>
      <c r="O906" t="s">
        <v>890</v>
      </c>
      <c r="P906" s="74" t="s">
        <v>833</v>
      </c>
      <c r="Q906" t="s">
        <v>834</v>
      </c>
      <c r="R906" t="s">
        <v>835</v>
      </c>
      <c r="S906">
        <v>365</v>
      </c>
      <c r="T906" t="s">
        <v>2348</v>
      </c>
      <c r="U906" s="74" t="s">
        <v>2349</v>
      </c>
      <c r="V906" t="s">
        <v>2360</v>
      </c>
      <c r="W906" t="s">
        <v>2361</v>
      </c>
      <c r="X906">
        <v>50</v>
      </c>
      <c r="Y906">
        <v>136.94</v>
      </c>
      <c r="Z906">
        <v>136.94</v>
      </c>
      <c r="AA906">
        <v>68.459999999999994</v>
      </c>
      <c r="AB906" s="74" t="s">
        <v>2352</v>
      </c>
      <c r="AC906" s="74" t="s">
        <v>2353</v>
      </c>
    </row>
    <row r="907" spans="1:29" x14ac:dyDescent="0.25">
      <c r="A907" t="s">
        <v>2343</v>
      </c>
      <c r="B907" t="s">
        <v>715</v>
      </c>
      <c r="C907" t="s">
        <v>1915</v>
      </c>
      <c r="D907" t="s">
        <v>717</v>
      </c>
      <c r="E907" t="s">
        <v>716</v>
      </c>
      <c r="F907" t="s">
        <v>718</v>
      </c>
      <c r="G907" t="s">
        <v>1051</v>
      </c>
      <c r="H907" t="s">
        <v>906</v>
      </c>
      <c r="I907" t="s">
        <v>907</v>
      </c>
      <c r="J907" s="74" t="s">
        <v>2344</v>
      </c>
      <c r="K907" t="s">
        <v>2345</v>
      </c>
      <c r="L907" t="s">
        <v>2346</v>
      </c>
      <c r="M907" s="74" t="s">
        <v>888</v>
      </c>
      <c r="N907" t="s">
        <v>2347</v>
      </c>
      <c r="O907" t="s">
        <v>890</v>
      </c>
      <c r="P907" s="74" t="s">
        <v>833</v>
      </c>
      <c r="Q907" t="s">
        <v>834</v>
      </c>
      <c r="R907" t="s">
        <v>835</v>
      </c>
      <c r="S907">
        <v>365</v>
      </c>
      <c r="T907" t="s">
        <v>2348</v>
      </c>
      <c r="U907" s="74" t="s">
        <v>2349</v>
      </c>
      <c r="V907" t="s">
        <v>2154</v>
      </c>
      <c r="W907" t="s">
        <v>2155</v>
      </c>
      <c r="X907">
        <v>50</v>
      </c>
      <c r="Y907">
        <v>459.61</v>
      </c>
      <c r="Z907">
        <v>459.61</v>
      </c>
      <c r="AA907">
        <v>229.84</v>
      </c>
      <c r="AB907" s="74" t="s">
        <v>2352</v>
      </c>
      <c r="AC907" s="74" t="s">
        <v>2353</v>
      </c>
    </row>
    <row r="908" spans="1:29" x14ac:dyDescent="0.25">
      <c r="A908" t="s">
        <v>2362</v>
      </c>
      <c r="B908" t="s">
        <v>2363</v>
      </c>
      <c r="C908" t="s">
        <v>1915</v>
      </c>
      <c r="D908" t="s">
        <v>717</v>
      </c>
      <c r="E908" t="s">
        <v>716</v>
      </c>
      <c r="F908" t="s">
        <v>718</v>
      </c>
      <c r="G908" t="s">
        <v>2364</v>
      </c>
      <c r="H908" t="s">
        <v>2159</v>
      </c>
      <c r="I908" t="s">
        <v>2160</v>
      </c>
      <c r="J908" s="74" t="s">
        <v>2365</v>
      </c>
      <c r="K908" t="s">
        <v>2366</v>
      </c>
      <c r="L908" t="s">
        <v>2367</v>
      </c>
      <c r="M908" s="74" t="s">
        <v>817</v>
      </c>
      <c r="N908" t="s">
        <v>2079</v>
      </c>
      <c r="O908" t="s">
        <v>819</v>
      </c>
      <c r="P908" s="74" t="s">
        <v>1080</v>
      </c>
      <c r="Q908" t="s">
        <v>782</v>
      </c>
      <c r="R908" t="s">
        <v>1081</v>
      </c>
      <c r="S908">
        <v>0</v>
      </c>
      <c r="T908" t="s">
        <v>2368</v>
      </c>
      <c r="V908" t="s">
        <v>2217</v>
      </c>
      <c r="W908" t="s">
        <v>1905</v>
      </c>
      <c r="X908">
        <v>45</v>
      </c>
      <c r="Y908">
        <v>95.8</v>
      </c>
      <c r="AB908" s="74" t="s">
        <v>2369</v>
      </c>
      <c r="AC908" s="74" t="s">
        <v>2370</v>
      </c>
    </row>
    <row r="909" spans="1:29" x14ac:dyDescent="0.25">
      <c r="A909" t="s">
        <v>2362</v>
      </c>
      <c r="B909" t="s">
        <v>2363</v>
      </c>
      <c r="C909" t="s">
        <v>1915</v>
      </c>
      <c r="D909" t="s">
        <v>717</v>
      </c>
      <c r="E909" t="s">
        <v>716</v>
      </c>
      <c r="F909" t="s">
        <v>718</v>
      </c>
      <c r="G909" t="s">
        <v>2364</v>
      </c>
      <c r="H909" t="s">
        <v>2159</v>
      </c>
      <c r="I909" t="s">
        <v>2160</v>
      </c>
      <c r="J909" s="74" t="s">
        <v>2365</v>
      </c>
      <c r="K909" t="s">
        <v>2366</v>
      </c>
      <c r="L909" t="s">
        <v>2367</v>
      </c>
      <c r="M909" s="74" t="s">
        <v>817</v>
      </c>
      <c r="N909" t="s">
        <v>2079</v>
      </c>
      <c r="O909" t="s">
        <v>819</v>
      </c>
      <c r="P909" s="74" t="s">
        <v>1080</v>
      </c>
      <c r="Q909" t="s">
        <v>782</v>
      </c>
      <c r="R909" t="s">
        <v>1081</v>
      </c>
      <c r="S909">
        <v>0</v>
      </c>
      <c r="T909" t="s">
        <v>2368</v>
      </c>
      <c r="V909" t="s">
        <v>2150</v>
      </c>
      <c r="W909" t="s">
        <v>1680</v>
      </c>
      <c r="X909">
        <v>45</v>
      </c>
      <c r="Y909">
        <v>24.5</v>
      </c>
      <c r="AB909" s="74" t="s">
        <v>2369</v>
      </c>
      <c r="AC909" s="74" t="s">
        <v>2370</v>
      </c>
    </row>
    <row r="910" spans="1:29" x14ac:dyDescent="0.25">
      <c r="A910" t="s">
        <v>2362</v>
      </c>
      <c r="B910" t="s">
        <v>2363</v>
      </c>
      <c r="C910" t="s">
        <v>1915</v>
      </c>
      <c r="D910" t="s">
        <v>717</v>
      </c>
      <c r="E910" t="s">
        <v>716</v>
      </c>
      <c r="F910" t="s">
        <v>718</v>
      </c>
      <c r="G910" t="s">
        <v>2364</v>
      </c>
      <c r="H910" t="s">
        <v>2159</v>
      </c>
      <c r="I910" t="s">
        <v>2160</v>
      </c>
      <c r="J910" s="74" t="s">
        <v>2365</v>
      </c>
      <c r="K910" t="s">
        <v>2366</v>
      </c>
      <c r="L910" t="s">
        <v>2367</v>
      </c>
      <c r="M910" s="74" t="s">
        <v>817</v>
      </c>
      <c r="N910" t="s">
        <v>2079</v>
      </c>
      <c r="O910" t="s">
        <v>819</v>
      </c>
      <c r="P910" s="74" t="s">
        <v>1080</v>
      </c>
      <c r="Q910" t="s">
        <v>782</v>
      </c>
      <c r="R910" t="s">
        <v>1081</v>
      </c>
      <c r="S910">
        <v>0</v>
      </c>
      <c r="T910" t="s">
        <v>2368</v>
      </c>
      <c r="V910" t="s">
        <v>2149</v>
      </c>
      <c r="W910" t="s">
        <v>63</v>
      </c>
      <c r="X910">
        <v>45</v>
      </c>
      <c r="Y910">
        <v>421.6</v>
      </c>
      <c r="AB910" s="74" t="s">
        <v>2369</v>
      </c>
      <c r="AC910" s="74" t="s">
        <v>2370</v>
      </c>
    </row>
    <row r="911" spans="1:29" x14ac:dyDescent="0.25">
      <c r="A911" t="s">
        <v>2362</v>
      </c>
      <c r="B911" t="s">
        <v>2363</v>
      </c>
      <c r="C911" t="s">
        <v>1915</v>
      </c>
      <c r="D911" t="s">
        <v>717</v>
      </c>
      <c r="E911" t="s">
        <v>716</v>
      </c>
      <c r="F911" t="s">
        <v>718</v>
      </c>
      <c r="G911" t="s">
        <v>2364</v>
      </c>
      <c r="H911" t="s">
        <v>2159</v>
      </c>
      <c r="I911" t="s">
        <v>2160</v>
      </c>
      <c r="J911" s="74" t="s">
        <v>2365</v>
      </c>
      <c r="K911" t="s">
        <v>2366</v>
      </c>
      <c r="L911" t="s">
        <v>2367</v>
      </c>
      <c r="M911" s="74" t="s">
        <v>817</v>
      </c>
      <c r="N911" t="s">
        <v>2079</v>
      </c>
      <c r="O911" t="s">
        <v>819</v>
      </c>
      <c r="P911" s="74" t="s">
        <v>1080</v>
      </c>
      <c r="Q911" t="s">
        <v>782</v>
      </c>
      <c r="R911" t="s">
        <v>1081</v>
      </c>
      <c r="S911">
        <v>0</v>
      </c>
      <c r="T911" t="s">
        <v>2368</v>
      </c>
      <c r="V911" t="s">
        <v>2170</v>
      </c>
      <c r="W911" t="s">
        <v>2171</v>
      </c>
      <c r="X911">
        <v>45</v>
      </c>
      <c r="Y911">
        <v>75.900000000000006</v>
      </c>
      <c r="AB911" s="74" t="s">
        <v>2369</v>
      </c>
      <c r="AC911" s="74" t="s">
        <v>2370</v>
      </c>
    </row>
    <row r="912" spans="1:29" x14ac:dyDescent="0.25">
      <c r="A912" t="s">
        <v>2362</v>
      </c>
      <c r="B912" t="s">
        <v>2363</v>
      </c>
      <c r="C912" t="s">
        <v>1915</v>
      </c>
      <c r="D912" t="s">
        <v>717</v>
      </c>
      <c r="E912" t="s">
        <v>716</v>
      </c>
      <c r="F912" t="s">
        <v>718</v>
      </c>
      <c r="G912" t="s">
        <v>2364</v>
      </c>
      <c r="H912" t="s">
        <v>2159</v>
      </c>
      <c r="I912" t="s">
        <v>2160</v>
      </c>
      <c r="J912" s="74" t="s">
        <v>2365</v>
      </c>
      <c r="K912" t="s">
        <v>2366</v>
      </c>
      <c r="L912" t="s">
        <v>2367</v>
      </c>
      <c r="M912" s="74" t="s">
        <v>817</v>
      </c>
      <c r="N912" t="s">
        <v>2079</v>
      </c>
      <c r="O912" t="s">
        <v>819</v>
      </c>
      <c r="P912" s="74" t="s">
        <v>1080</v>
      </c>
      <c r="Q912" t="s">
        <v>782</v>
      </c>
      <c r="R912" t="s">
        <v>1081</v>
      </c>
      <c r="S912">
        <v>0</v>
      </c>
      <c r="T912" t="s">
        <v>2368</v>
      </c>
      <c r="V912" t="s">
        <v>2198</v>
      </c>
      <c r="W912" t="s">
        <v>2199</v>
      </c>
      <c r="X912">
        <v>45</v>
      </c>
      <c r="Y912">
        <v>19.8</v>
      </c>
      <c r="AB912" s="74" t="s">
        <v>2369</v>
      </c>
      <c r="AC912" s="74" t="s">
        <v>2370</v>
      </c>
    </row>
    <row r="913" spans="1:29" x14ac:dyDescent="0.25">
      <c r="A913" t="s">
        <v>2371</v>
      </c>
      <c r="B913" t="s">
        <v>715</v>
      </c>
      <c r="C913" t="s">
        <v>1915</v>
      </c>
      <c r="D913" t="s">
        <v>717</v>
      </c>
      <c r="E913" t="s">
        <v>716</v>
      </c>
      <c r="F913" t="s">
        <v>718</v>
      </c>
      <c r="G913" t="s">
        <v>2372</v>
      </c>
      <c r="H913" t="s">
        <v>1916</v>
      </c>
      <c r="I913" t="s">
        <v>1917</v>
      </c>
      <c r="J913" s="74" t="s">
        <v>2373</v>
      </c>
      <c r="K913" t="s">
        <v>2374</v>
      </c>
      <c r="L913" t="s">
        <v>1440</v>
      </c>
      <c r="M913" s="74" t="s">
        <v>2375</v>
      </c>
      <c r="N913" t="s">
        <v>2376</v>
      </c>
      <c r="O913" t="s">
        <v>2377</v>
      </c>
      <c r="S913">
        <v>180</v>
      </c>
      <c r="T913" t="s">
        <v>2378</v>
      </c>
      <c r="U913" s="74" t="s">
        <v>2379</v>
      </c>
      <c r="V913" t="s">
        <v>1927</v>
      </c>
      <c r="W913" t="s">
        <v>1928</v>
      </c>
      <c r="X913">
        <v>18</v>
      </c>
      <c r="Y913">
        <v>13.25</v>
      </c>
      <c r="Z913">
        <v>13.23</v>
      </c>
      <c r="AA913">
        <v>6.61</v>
      </c>
      <c r="AB913" s="74" t="s">
        <v>2380</v>
      </c>
      <c r="AC913" s="74" t="s">
        <v>2381</v>
      </c>
    </row>
    <row r="914" spans="1:29" x14ac:dyDescent="0.25">
      <c r="A914" t="s">
        <v>2371</v>
      </c>
      <c r="B914" t="s">
        <v>715</v>
      </c>
      <c r="C914" t="s">
        <v>1915</v>
      </c>
      <c r="D914" t="s">
        <v>717</v>
      </c>
      <c r="E914" t="s">
        <v>716</v>
      </c>
      <c r="F914" t="s">
        <v>718</v>
      </c>
      <c r="G914" t="s">
        <v>2372</v>
      </c>
      <c r="H914" t="s">
        <v>1916</v>
      </c>
      <c r="I914" t="s">
        <v>1917</v>
      </c>
      <c r="J914" s="74" t="s">
        <v>2373</v>
      </c>
      <c r="K914" t="s">
        <v>2374</v>
      </c>
      <c r="L914" t="s">
        <v>1440</v>
      </c>
      <c r="M914" s="74" t="s">
        <v>2375</v>
      </c>
      <c r="N914" t="s">
        <v>2376</v>
      </c>
      <c r="O914" t="s">
        <v>2377</v>
      </c>
      <c r="S914">
        <v>180</v>
      </c>
      <c r="T914" t="s">
        <v>2378</v>
      </c>
      <c r="U914" s="74" t="s">
        <v>2379</v>
      </c>
      <c r="V914" t="s">
        <v>2382</v>
      </c>
      <c r="W914" t="s">
        <v>2383</v>
      </c>
      <c r="X914">
        <v>18</v>
      </c>
      <c r="Y914">
        <v>305.31</v>
      </c>
      <c r="Z914">
        <v>305.26</v>
      </c>
      <c r="AA914">
        <v>152.65</v>
      </c>
      <c r="AB914" s="74" t="s">
        <v>2380</v>
      </c>
      <c r="AC914" s="74" t="s">
        <v>2381</v>
      </c>
    </row>
    <row r="915" spans="1:29" x14ac:dyDescent="0.25">
      <c r="A915" t="s">
        <v>2384</v>
      </c>
      <c r="B915" t="s">
        <v>2363</v>
      </c>
      <c r="C915" t="s">
        <v>1915</v>
      </c>
      <c r="D915" t="s">
        <v>717</v>
      </c>
      <c r="E915" t="s">
        <v>716</v>
      </c>
      <c r="F915" t="s">
        <v>718</v>
      </c>
      <c r="G915" t="s">
        <v>2385</v>
      </c>
      <c r="H915" t="s">
        <v>906</v>
      </c>
      <c r="I915" t="s">
        <v>907</v>
      </c>
      <c r="J915" s="74" t="s">
        <v>2386</v>
      </c>
      <c r="K915" t="s">
        <v>2387</v>
      </c>
      <c r="L915" t="s">
        <v>2388</v>
      </c>
      <c r="M915" s="74" t="s">
        <v>2389</v>
      </c>
      <c r="N915" t="s">
        <v>2390</v>
      </c>
      <c r="O915" t="s">
        <v>2391</v>
      </c>
      <c r="P915" s="74" t="s">
        <v>833</v>
      </c>
      <c r="Q915" t="s">
        <v>834</v>
      </c>
      <c r="R915" t="s">
        <v>835</v>
      </c>
      <c r="S915">
        <v>0</v>
      </c>
      <c r="T915" t="s">
        <v>2392</v>
      </c>
      <c r="V915" t="s">
        <v>2111</v>
      </c>
      <c r="W915" t="s">
        <v>2112</v>
      </c>
      <c r="X915">
        <v>18.3</v>
      </c>
      <c r="Y915">
        <v>52.53</v>
      </c>
      <c r="AB915" s="74" t="s">
        <v>2393</v>
      </c>
      <c r="AC915" s="74" t="s">
        <v>2394</v>
      </c>
    </row>
    <row r="916" spans="1:29" x14ac:dyDescent="0.25">
      <c r="A916" t="s">
        <v>2384</v>
      </c>
      <c r="B916" t="s">
        <v>2363</v>
      </c>
      <c r="C916" t="s">
        <v>1915</v>
      </c>
      <c r="D916" t="s">
        <v>717</v>
      </c>
      <c r="E916" t="s">
        <v>716</v>
      </c>
      <c r="F916" t="s">
        <v>718</v>
      </c>
      <c r="G916" t="s">
        <v>2385</v>
      </c>
      <c r="H916" t="s">
        <v>906</v>
      </c>
      <c r="I916" t="s">
        <v>907</v>
      </c>
      <c r="J916" s="74" t="s">
        <v>2386</v>
      </c>
      <c r="K916" t="s">
        <v>2387</v>
      </c>
      <c r="L916" t="s">
        <v>2388</v>
      </c>
      <c r="M916" s="74" t="s">
        <v>2389</v>
      </c>
      <c r="N916" t="s">
        <v>2390</v>
      </c>
      <c r="O916" t="s">
        <v>2391</v>
      </c>
      <c r="P916" s="74" t="s">
        <v>833</v>
      </c>
      <c r="Q916" t="s">
        <v>834</v>
      </c>
      <c r="R916" t="s">
        <v>835</v>
      </c>
      <c r="S916">
        <v>0</v>
      </c>
      <c r="T916" t="s">
        <v>2392</v>
      </c>
      <c r="V916" t="s">
        <v>2395</v>
      </c>
      <c r="W916" t="s">
        <v>971</v>
      </c>
      <c r="X916">
        <v>18.3</v>
      </c>
      <c r="Y916">
        <v>3.02</v>
      </c>
      <c r="AB916" s="74" t="s">
        <v>2393</v>
      </c>
      <c r="AC916" s="74" t="s">
        <v>2394</v>
      </c>
    </row>
    <row r="917" spans="1:29" x14ac:dyDescent="0.25">
      <c r="A917" t="s">
        <v>2384</v>
      </c>
      <c r="B917" t="s">
        <v>2363</v>
      </c>
      <c r="C917" t="s">
        <v>1915</v>
      </c>
      <c r="D917" t="s">
        <v>717</v>
      </c>
      <c r="E917" t="s">
        <v>716</v>
      </c>
      <c r="F917" t="s">
        <v>718</v>
      </c>
      <c r="G917" t="s">
        <v>2385</v>
      </c>
      <c r="H917" t="s">
        <v>906</v>
      </c>
      <c r="I917" t="s">
        <v>907</v>
      </c>
      <c r="J917" s="74" t="s">
        <v>2386</v>
      </c>
      <c r="K917" t="s">
        <v>2387</v>
      </c>
      <c r="L917" t="s">
        <v>2388</v>
      </c>
      <c r="M917" s="74" t="s">
        <v>2389</v>
      </c>
      <c r="N917" t="s">
        <v>2390</v>
      </c>
      <c r="O917" t="s">
        <v>2391</v>
      </c>
      <c r="P917" s="74" t="s">
        <v>833</v>
      </c>
      <c r="Q917" t="s">
        <v>834</v>
      </c>
      <c r="R917" t="s">
        <v>835</v>
      </c>
      <c r="S917">
        <v>0</v>
      </c>
      <c r="T917" t="s">
        <v>2392</v>
      </c>
      <c r="V917" t="s">
        <v>2150</v>
      </c>
      <c r="W917" t="s">
        <v>1680</v>
      </c>
      <c r="X917">
        <v>18.3</v>
      </c>
      <c r="Y917">
        <v>16.04</v>
      </c>
      <c r="AB917" s="74" t="s">
        <v>2393</v>
      </c>
      <c r="AC917" s="74" t="s">
        <v>2394</v>
      </c>
    </row>
    <row r="918" spans="1:29" x14ac:dyDescent="0.25">
      <c r="A918" t="s">
        <v>2384</v>
      </c>
      <c r="B918" t="s">
        <v>2363</v>
      </c>
      <c r="C918" t="s">
        <v>1915</v>
      </c>
      <c r="D918" t="s">
        <v>717</v>
      </c>
      <c r="E918" t="s">
        <v>716</v>
      </c>
      <c r="F918" t="s">
        <v>718</v>
      </c>
      <c r="G918" t="s">
        <v>2385</v>
      </c>
      <c r="H918" t="s">
        <v>906</v>
      </c>
      <c r="I918" t="s">
        <v>907</v>
      </c>
      <c r="J918" s="74" t="s">
        <v>2386</v>
      </c>
      <c r="K918" t="s">
        <v>2387</v>
      </c>
      <c r="L918" t="s">
        <v>2388</v>
      </c>
      <c r="M918" s="74" t="s">
        <v>2389</v>
      </c>
      <c r="N918" t="s">
        <v>2390</v>
      </c>
      <c r="O918" t="s">
        <v>2391</v>
      </c>
      <c r="P918" s="74" t="s">
        <v>833</v>
      </c>
      <c r="Q918" t="s">
        <v>834</v>
      </c>
      <c r="R918" t="s">
        <v>835</v>
      </c>
      <c r="S918">
        <v>0</v>
      </c>
      <c r="T918" t="s">
        <v>2392</v>
      </c>
      <c r="V918" t="s">
        <v>2170</v>
      </c>
      <c r="W918" t="s">
        <v>2171</v>
      </c>
      <c r="X918">
        <v>18.3</v>
      </c>
      <c r="Y918">
        <v>3.03</v>
      </c>
      <c r="AB918" s="74" t="s">
        <v>2393</v>
      </c>
      <c r="AC918" s="74" t="s">
        <v>2394</v>
      </c>
    </row>
    <row r="919" spans="1:29" x14ac:dyDescent="0.25">
      <c r="A919" t="s">
        <v>2384</v>
      </c>
      <c r="B919" t="s">
        <v>2363</v>
      </c>
      <c r="C919" t="s">
        <v>1915</v>
      </c>
      <c r="D919" t="s">
        <v>717</v>
      </c>
      <c r="E919" t="s">
        <v>716</v>
      </c>
      <c r="F919" t="s">
        <v>718</v>
      </c>
      <c r="G919" t="s">
        <v>2385</v>
      </c>
      <c r="H919" t="s">
        <v>906</v>
      </c>
      <c r="I919" t="s">
        <v>907</v>
      </c>
      <c r="J919" s="74" t="s">
        <v>2386</v>
      </c>
      <c r="K919" t="s">
        <v>2387</v>
      </c>
      <c r="L919" t="s">
        <v>2388</v>
      </c>
      <c r="M919" s="74" t="s">
        <v>2389</v>
      </c>
      <c r="N919" t="s">
        <v>2390</v>
      </c>
      <c r="O919" t="s">
        <v>2391</v>
      </c>
      <c r="P919" s="74" t="s">
        <v>833</v>
      </c>
      <c r="Q919" t="s">
        <v>834</v>
      </c>
      <c r="R919" t="s">
        <v>835</v>
      </c>
      <c r="S919">
        <v>0</v>
      </c>
      <c r="T919" t="s">
        <v>2392</v>
      </c>
      <c r="V919" t="s">
        <v>2195</v>
      </c>
      <c r="W919" t="s">
        <v>1298</v>
      </c>
      <c r="X919">
        <v>18.3</v>
      </c>
      <c r="Y919">
        <v>26.98</v>
      </c>
      <c r="AB919" s="74" t="s">
        <v>2393</v>
      </c>
      <c r="AC919" s="74" t="s">
        <v>2394</v>
      </c>
    </row>
    <row r="920" spans="1:29" x14ac:dyDescent="0.25">
      <c r="A920" t="s">
        <v>2384</v>
      </c>
      <c r="B920" t="s">
        <v>2363</v>
      </c>
      <c r="C920" t="s">
        <v>1915</v>
      </c>
      <c r="D920" t="s">
        <v>717</v>
      </c>
      <c r="E920" t="s">
        <v>716</v>
      </c>
      <c r="F920" t="s">
        <v>718</v>
      </c>
      <c r="G920" t="s">
        <v>2385</v>
      </c>
      <c r="H920" t="s">
        <v>906</v>
      </c>
      <c r="I920" t="s">
        <v>907</v>
      </c>
      <c r="J920" s="74" t="s">
        <v>2386</v>
      </c>
      <c r="K920" t="s">
        <v>2387</v>
      </c>
      <c r="L920" t="s">
        <v>2388</v>
      </c>
      <c r="M920" s="74" t="s">
        <v>2389</v>
      </c>
      <c r="N920" t="s">
        <v>2390</v>
      </c>
      <c r="O920" t="s">
        <v>2391</v>
      </c>
      <c r="P920" s="74" t="s">
        <v>833</v>
      </c>
      <c r="Q920" t="s">
        <v>834</v>
      </c>
      <c r="R920" t="s">
        <v>835</v>
      </c>
      <c r="S920">
        <v>0</v>
      </c>
      <c r="T920" t="s">
        <v>2392</v>
      </c>
      <c r="V920" t="s">
        <v>2217</v>
      </c>
      <c r="W920" t="s">
        <v>1905</v>
      </c>
      <c r="X920">
        <v>18.3</v>
      </c>
      <c r="Y920">
        <v>127.36</v>
      </c>
      <c r="AB920" s="74" t="s">
        <v>2393</v>
      </c>
      <c r="AC920" s="74" t="s">
        <v>2394</v>
      </c>
    </row>
    <row r="921" spans="1:29" x14ac:dyDescent="0.25">
      <c r="A921" t="s">
        <v>2384</v>
      </c>
      <c r="B921" t="s">
        <v>2363</v>
      </c>
      <c r="C921" t="s">
        <v>1915</v>
      </c>
      <c r="D921" t="s">
        <v>717</v>
      </c>
      <c r="E921" t="s">
        <v>716</v>
      </c>
      <c r="F921" t="s">
        <v>718</v>
      </c>
      <c r="G921" t="s">
        <v>2385</v>
      </c>
      <c r="H921" t="s">
        <v>906</v>
      </c>
      <c r="I921" t="s">
        <v>907</v>
      </c>
      <c r="J921" s="74" t="s">
        <v>2386</v>
      </c>
      <c r="K921" t="s">
        <v>2387</v>
      </c>
      <c r="L921" t="s">
        <v>2388</v>
      </c>
      <c r="M921" s="74" t="s">
        <v>2389</v>
      </c>
      <c r="N921" t="s">
        <v>2390</v>
      </c>
      <c r="O921" t="s">
        <v>2391</v>
      </c>
      <c r="P921" s="74" t="s">
        <v>833</v>
      </c>
      <c r="Q921" t="s">
        <v>834</v>
      </c>
      <c r="R921" t="s">
        <v>835</v>
      </c>
      <c r="S921">
        <v>0</v>
      </c>
      <c r="T921" t="s">
        <v>2392</v>
      </c>
      <c r="V921" t="s">
        <v>2106</v>
      </c>
      <c r="W921" t="s">
        <v>2107</v>
      </c>
      <c r="X921">
        <v>18.3</v>
      </c>
      <c r="Y921">
        <v>8.42</v>
      </c>
      <c r="AB921" s="74" t="s">
        <v>2393</v>
      </c>
      <c r="AC921" s="74" t="s">
        <v>2394</v>
      </c>
    </row>
    <row r="922" spans="1:29" x14ac:dyDescent="0.25">
      <c r="A922" t="s">
        <v>2384</v>
      </c>
      <c r="B922" t="s">
        <v>2363</v>
      </c>
      <c r="C922" t="s">
        <v>1915</v>
      </c>
      <c r="D922" t="s">
        <v>717</v>
      </c>
      <c r="E922" t="s">
        <v>716</v>
      </c>
      <c r="F922" t="s">
        <v>718</v>
      </c>
      <c r="G922" t="s">
        <v>2385</v>
      </c>
      <c r="H922" t="s">
        <v>906</v>
      </c>
      <c r="I922" t="s">
        <v>907</v>
      </c>
      <c r="J922" s="74" t="s">
        <v>2386</v>
      </c>
      <c r="K922" t="s">
        <v>2387</v>
      </c>
      <c r="L922" t="s">
        <v>2388</v>
      </c>
      <c r="M922" s="74" t="s">
        <v>2389</v>
      </c>
      <c r="N922" t="s">
        <v>2390</v>
      </c>
      <c r="O922" t="s">
        <v>2391</v>
      </c>
      <c r="P922" s="74" t="s">
        <v>833</v>
      </c>
      <c r="Q922" t="s">
        <v>834</v>
      </c>
      <c r="R922" t="s">
        <v>835</v>
      </c>
      <c r="S922">
        <v>0</v>
      </c>
      <c r="T922" t="s">
        <v>2392</v>
      </c>
      <c r="V922" t="s">
        <v>2154</v>
      </c>
      <c r="W922" t="s">
        <v>2155</v>
      </c>
      <c r="X922">
        <v>18.3</v>
      </c>
      <c r="Y922">
        <v>58.36</v>
      </c>
      <c r="AB922" s="74" t="s">
        <v>2393</v>
      </c>
      <c r="AC922" s="74" t="s">
        <v>2394</v>
      </c>
    </row>
    <row r="923" spans="1:29" x14ac:dyDescent="0.25">
      <c r="A923" t="s">
        <v>2384</v>
      </c>
      <c r="B923" t="s">
        <v>2363</v>
      </c>
      <c r="C923" t="s">
        <v>1915</v>
      </c>
      <c r="D923" t="s">
        <v>717</v>
      </c>
      <c r="E923" t="s">
        <v>716</v>
      </c>
      <c r="F923" t="s">
        <v>718</v>
      </c>
      <c r="G923" t="s">
        <v>2385</v>
      </c>
      <c r="H923" t="s">
        <v>906</v>
      </c>
      <c r="I923" t="s">
        <v>907</v>
      </c>
      <c r="J923" s="74" t="s">
        <v>2386</v>
      </c>
      <c r="K923" t="s">
        <v>2387</v>
      </c>
      <c r="L923" t="s">
        <v>2388</v>
      </c>
      <c r="M923" s="74" t="s">
        <v>2389</v>
      </c>
      <c r="N923" t="s">
        <v>2390</v>
      </c>
      <c r="O923" t="s">
        <v>2391</v>
      </c>
      <c r="P923" s="74" t="s">
        <v>833</v>
      </c>
      <c r="Q923" t="s">
        <v>834</v>
      </c>
      <c r="R923" t="s">
        <v>835</v>
      </c>
      <c r="S923">
        <v>0</v>
      </c>
      <c r="T923" t="s">
        <v>2392</v>
      </c>
      <c r="V923" t="s">
        <v>2198</v>
      </c>
      <c r="W923" t="s">
        <v>2199</v>
      </c>
      <c r="X923">
        <v>18.3</v>
      </c>
      <c r="Y923">
        <v>6.52</v>
      </c>
      <c r="AB923" s="74" t="s">
        <v>2393</v>
      </c>
      <c r="AC923" s="74" t="s">
        <v>2394</v>
      </c>
    </row>
    <row r="924" spans="1:29" x14ac:dyDescent="0.25">
      <c r="A924" t="s">
        <v>2384</v>
      </c>
      <c r="B924" t="s">
        <v>2363</v>
      </c>
      <c r="C924" t="s">
        <v>1915</v>
      </c>
      <c r="D924" t="s">
        <v>717</v>
      </c>
      <c r="E924" t="s">
        <v>716</v>
      </c>
      <c r="F924" t="s">
        <v>718</v>
      </c>
      <c r="G924" t="s">
        <v>2385</v>
      </c>
      <c r="H924" t="s">
        <v>906</v>
      </c>
      <c r="I924" t="s">
        <v>907</v>
      </c>
      <c r="J924" s="74" t="s">
        <v>2386</v>
      </c>
      <c r="K924" t="s">
        <v>2387</v>
      </c>
      <c r="L924" t="s">
        <v>2388</v>
      </c>
      <c r="M924" s="74" t="s">
        <v>2389</v>
      </c>
      <c r="N924" t="s">
        <v>2390</v>
      </c>
      <c r="O924" t="s">
        <v>2391</v>
      </c>
      <c r="P924" s="74" t="s">
        <v>833</v>
      </c>
      <c r="Q924" t="s">
        <v>834</v>
      </c>
      <c r="R924" t="s">
        <v>835</v>
      </c>
      <c r="S924">
        <v>0</v>
      </c>
      <c r="T924" t="s">
        <v>2392</v>
      </c>
      <c r="V924" t="s">
        <v>2191</v>
      </c>
      <c r="W924" t="s">
        <v>2153</v>
      </c>
      <c r="X924">
        <v>18.3</v>
      </c>
      <c r="Y924">
        <v>14.71</v>
      </c>
      <c r="AB924" s="74" t="s">
        <v>2393</v>
      </c>
      <c r="AC924" s="74" t="s">
        <v>2394</v>
      </c>
    </row>
    <row r="925" spans="1:29" x14ac:dyDescent="0.25">
      <c r="A925" t="s">
        <v>2384</v>
      </c>
      <c r="B925" t="s">
        <v>2363</v>
      </c>
      <c r="C925" t="s">
        <v>1915</v>
      </c>
      <c r="D925" t="s">
        <v>717</v>
      </c>
      <c r="E925" t="s">
        <v>716</v>
      </c>
      <c r="F925" t="s">
        <v>718</v>
      </c>
      <c r="G925" t="s">
        <v>2385</v>
      </c>
      <c r="H925" t="s">
        <v>906</v>
      </c>
      <c r="I925" t="s">
        <v>907</v>
      </c>
      <c r="J925" s="74" t="s">
        <v>2386</v>
      </c>
      <c r="K925" t="s">
        <v>2387</v>
      </c>
      <c r="L925" t="s">
        <v>2388</v>
      </c>
      <c r="M925" s="74" t="s">
        <v>2389</v>
      </c>
      <c r="N925" t="s">
        <v>2390</v>
      </c>
      <c r="O925" t="s">
        <v>2391</v>
      </c>
      <c r="P925" s="74" t="s">
        <v>833</v>
      </c>
      <c r="Q925" t="s">
        <v>834</v>
      </c>
      <c r="R925" t="s">
        <v>835</v>
      </c>
      <c r="S925">
        <v>0</v>
      </c>
      <c r="T925" t="s">
        <v>2392</v>
      </c>
      <c r="V925" t="s">
        <v>2149</v>
      </c>
      <c r="W925" t="s">
        <v>63</v>
      </c>
      <c r="X925">
        <v>18.3</v>
      </c>
      <c r="Y925">
        <v>7</v>
      </c>
      <c r="AB925" s="74" t="s">
        <v>2393</v>
      </c>
      <c r="AC925" s="74" t="s">
        <v>2394</v>
      </c>
    </row>
    <row r="926" spans="1:29" x14ac:dyDescent="0.25">
      <c r="A926" t="s">
        <v>2384</v>
      </c>
      <c r="B926" t="s">
        <v>2363</v>
      </c>
      <c r="C926" t="s">
        <v>1915</v>
      </c>
      <c r="D926" t="s">
        <v>717</v>
      </c>
      <c r="E926" t="s">
        <v>716</v>
      </c>
      <c r="F926" t="s">
        <v>718</v>
      </c>
      <c r="G926" t="s">
        <v>2385</v>
      </c>
      <c r="H926" t="s">
        <v>906</v>
      </c>
      <c r="I926" t="s">
        <v>907</v>
      </c>
      <c r="J926" s="74" t="s">
        <v>2386</v>
      </c>
      <c r="K926" t="s">
        <v>2387</v>
      </c>
      <c r="L926" t="s">
        <v>2388</v>
      </c>
      <c r="M926" s="74" t="s">
        <v>2389</v>
      </c>
      <c r="N926" t="s">
        <v>2390</v>
      </c>
      <c r="O926" t="s">
        <v>2391</v>
      </c>
      <c r="P926" s="74" t="s">
        <v>833</v>
      </c>
      <c r="Q926" t="s">
        <v>834</v>
      </c>
      <c r="R926" t="s">
        <v>835</v>
      </c>
      <c r="S926">
        <v>0</v>
      </c>
      <c r="T926" t="s">
        <v>2392</v>
      </c>
      <c r="V926" t="s">
        <v>2396</v>
      </c>
      <c r="W926" t="s">
        <v>843</v>
      </c>
      <c r="X926">
        <v>18.3</v>
      </c>
      <c r="Y926">
        <v>12.51</v>
      </c>
      <c r="AB926" s="74" t="s">
        <v>2393</v>
      </c>
      <c r="AC926" s="74" t="s">
        <v>2394</v>
      </c>
    </row>
    <row r="927" spans="1:29" x14ac:dyDescent="0.25">
      <c r="A927" t="s">
        <v>2384</v>
      </c>
      <c r="B927" t="s">
        <v>2363</v>
      </c>
      <c r="C927" t="s">
        <v>1915</v>
      </c>
      <c r="D927" t="s">
        <v>717</v>
      </c>
      <c r="E927" t="s">
        <v>716</v>
      </c>
      <c r="F927" t="s">
        <v>718</v>
      </c>
      <c r="G927" t="s">
        <v>2385</v>
      </c>
      <c r="H927" t="s">
        <v>906</v>
      </c>
      <c r="I927" t="s">
        <v>907</v>
      </c>
      <c r="J927" s="74" t="s">
        <v>2386</v>
      </c>
      <c r="K927" t="s">
        <v>2387</v>
      </c>
      <c r="L927" t="s">
        <v>2388</v>
      </c>
      <c r="M927" s="74" t="s">
        <v>2389</v>
      </c>
      <c r="N927" t="s">
        <v>2390</v>
      </c>
      <c r="O927" t="s">
        <v>2391</v>
      </c>
      <c r="P927" s="74" t="s">
        <v>833</v>
      </c>
      <c r="Q927" t="s">
        <v>834</v>
      </c>
      <c r="R927" t="s">
        <v>835</v>
      </c>
      <c r="S927">
        <v>0</v>
      </c>
      <c r="T927" t="s">
        <v>2392</v>
      </c>
      <c r="V927" t="s">
        <v>2211</v>
      </c>
      <c r="W927" t="s">
        <v>2212</v>
      </c>
      <c r="X927">
        <v>18.3</v>
      </c>
      <c r="Y927">
        <v>10.72</v>
      </c>
      <c r="AB927" s="74" t="s">
        <v>2393</v>
      </c>
      <c r="AC927" s="74" t="s">
        <v>2394</v>
      </c>
    </row>
    <row r="928" spans="1:29" x14ac:dyDescent="0.25">
      <c r="A928" t="s">
        <v>2384</v>
      </c>
      <c r="B928" t="s">
        <v>2363</v>
      </c>
      <c r="C928" t="s">
        <v>1915</v>
      </c>
      <c r="D928" t="s">
        <v>717</v>
      </c>
      <c r="E928" t="s">
        <v>716</v>
      </c>
      <c r="F928" t="s">
        <v>718</v>
      </c>
      <c r="G928" t="s">
        <v>2385</v>
      </c>
      <c r="H928" t="s">
        <v>906</v>
      </c>
      <c r="I928" t="s">
        <v>907</v>
      </c>
      <c r="J928" s="74" t="s">
        <v>2386</v>
      </c>
      <c r="K928" t="s">
        <v>2387</v>
      </c>
      <c r="L928" t="s">
        <v>2388</v>
      </c>
      <c r="M928" s="74" t="s">
        <v>2389</v>
      </c>
      <c r="N928" t="s">
        <v>2390</v>
      </c>
      <c r="O928" t="s">
        <v>2391</v>
      </c>
      <c r="P928" s="74" t="s">
        <v>833</v>
      </c>
      <c r="Q928" t="s">
        <v>834</v>
      </c>
      <c r="R928" t="s">
        <v>835</v>
      </c>
      <c r="S928">
        <v>0</v>
      </c>
      <c r="T928" t="s">
        <v>2392</v>
      </c>
      <c r="V928" t="s">
        <v>2397</v>
      </c>
      <c r="W928" t="s">
        <v>1412</v>
      </c>
      <c r="X928">
        <v>18.3</v>
      </c>
      <c r="Y928">
        <v>22.81</v>
      </c>
      <c r="AB928" s="74" t="s">
        <v>2393</v>
      </c>
      <c r="AC928" s="74" t="s">
        <v>2394</v>
      </c>
    </row>
    <row r="929" spans="1:29" x14ac:dyDescent="0.25">
      <c r="A929" t="s">
        <v>2384</v>
      </c>
      <c r="B929" t="s">
        <v>2363</v>
      </c>
      <c r="C929" t="s">
        <v>1915</v>
      </c>
      <c r="D929" t="s">
        <v>717</v>
      </c>
      <c r="E929" t="s">
        <v>716</v>
      </c>
      <c r="F929" t="s">
        <v>718</v>
      </c>
      <c r="G929" t="s">
        <v>2385</v>
      </c>
      <c r="H929" t="s">
        <v>906</v>
      </c>
      <c r="I929" t="s">
        <v>907</v>
      </c>
      <c r="J929" s="74" t="s">
        <v>2386</v>
      </c>
      <c r="K929" t="s">
        <v>2387</v>
      </c>
      <c r="L929" t="s">
        <v>2388</v>
      </c>
      <c r="M929" s="74" t="s">
        <v>2389</v>
      </c>
      <c r="N929" t="s">
        <v>2390</v>
      </c>
      <c r="O929" t="s">
        <v>2391</v>
      </c>
      <c r="P929" s="74" t="s">
        <v>833</v>
      </c>
      <c r="Q929" t="s">
        <v>834</v>
      </c>
      <c r="R929" t="s">
        <v>835</v>
      </c>
      <c r="S929">
        <v>0</v>
      </c>
      <c r="T929" t="s">
        <v>2392</v>
      </c>
      <c r="V929" t="s">
        <v>2215</v>
      </c>
      <c r="W929" t="s">
        <v>2216</v>
      </c>
      <c r="X929">
        <v>18.3</v>
      </c>
      <c r="Y929">
        <v>39.69</v>
      </c>
      <c r="AB929" s="74" t="s">
        <v>2393</v>
      </c>
      <c r="AC929" s="74" t="s">
        <v>2394</v>
      </c>
    </row>
    <row r="930" spans="1:29" x14ac:dyDescent="0.25">
      <c r="A930" t="s">
        <v>2384</v>
      </c>
      <c r="B930" t="s">
        <v>2363</v>
      </c>
      <c r="C930" t="s">
        <v>1915</v>
      </c>
      <c r="D930" t="s">
        <v>717</v>
      </c>
      <c r="E930" t="s">
        <v>716</v>
      </c>
      <c r="F930" t="s">
        <v>718</v>
      </c>
      <c r="G930" t="s">
        <v>2385</v>
      </c>
      <c r="H930" t="s">
        <v>906</v>
      </c>
      <c r="I930" t="s">
        <v>907</v>
      </c>
      <c r="J930" s="74" t="s">
        <v>2386</v>
      </c>
      <c r="K930" t="s">
        <v>2387</v>
      </c>
      <c r="L930" t="s">
        <v>2388</v>
      </c>
      <c r="M930" s="74" t="s">
        <v>2389</v>
      </c>
      <c r="N930" t="s">
        <v>2390</v>
      </c>
      <c r="O930" t="s">
        <v>2391</v>
      </c>
      <c r="P930" s="74" t="s">
        <v>833</v>
      </c>
      <c r="Q930" t="s">
        <v>834</v>
      </c>
      <c r="R930" t="s">
        <v>835</v>
      </c>
      <c r="S930">
        <v>0</v>
      </c>
      <c r="T930" t="s">
        <v>2392</v>
      </c>
      <c r="V930" t="s">
        <v>2108</v>
      </c>
      <c r="W930" t="s">
        <v>2109</v>
      </c>
      <c r="X930">
        <v>18.3</v>
      </c>
      <c r="Y930">
        <v>1.05</v>
      </c>
      <c r="AB930" s="74" t="s">
        <v>2393</v>
      </c>
      <c r="AC930" s="74" t="s">
        <v>2394</v>
      </c>
    </row>
    <row r="931" spans="1:29" x14ac:dyDescent="0.25">
      <c r="A931" t="s">
        <v>2384</v>
      </c>
      <c r="B931" t="s">
        <v>2363</v>
      </c>
      <c r="C931" t="s">
        <v>1915</v>
      </c>
      <c r="D931" t="s">
        <v>717</v>
      </c>
      <c r="E931" t="s">
        <v>716</v>
      </c>
      <c r="F931" t="s">
        <v>718</v>
      </c>
      <c r="G931" t="s">
        <v>2385</v>
      </c>
      <c r="H931" t="s">
        <v>906</v>
      </c>
      <c r="I931" t="s">
        <v>907</v>
      </c>
      <c r="J931" s="74" t="s">
        <v>2386</v>
      </c>
      <c r="K931" t="s">
        <v>2387</v>
      </c>
      <c r="L931" t="s">
        <v>2388</v>
      </c>
      <c r="M931" s="74" t="s">
        <v>2389</v>
      </c>
      <c r="N931" t="s">
        <v>2390</v>
      </c>
      <c r="O931" t="s">
        <v>2391</v>
      </c>
      <c r="P931" s="74" t="s">
        <v>833</v>
      </c>
      <c r="Q931" t="s">
        <v>834</v>
      </c>
      <c r="R931" t="s">
        <v>835</v>
      </c>
      <c r="S931">
        <v>0</v>
      </c>
      <c r="T931" t="s">
        <v>2392</v>
      </c>
      <c r="V931" t="s">
        <v>2156</v>
      </c>
      <c r="W931" t="s">
        <v>2157</v>
      </c>
      <c r="X931">
        <v>18.3</v>
      </c>
      <c r="Y931">
        <v>32.979999999999997</v>
      </c>
      <c r="AB931" s="74" t="s">
        <v>2393</v>
      </c>
      <c r="AC931" s="74" t="s">
        <v>2394</v>
      </c>
    </row>
    <row r="932" spans="1:29" x14ac:dyDescent="0.25">
      <c r="A932" t="s">
        <v>2384</v>
      </c>
      <c r="B932" t="s">
        <v>2363</v>
      </c>
      <c r="C932" t="s">
        <v>1915</v>
      </c>
      <c r="D932" t="s">
        <v>717</v>
      </c>
      <c r="E932" t="s">
        <v>716</v>
      </c>
      <c r="F932" t="s">
        <v>718</v>
      </c>
      <c r="G932" t="s">
        <v>2385</v>
      </c>
      <c r="H932" t="s">
        <v>906</v>
      </c>
      <c r="I932" t="s">
        <v>907</v>
      </c>
      <c r="J932" s="74" t="s">
        <v>2386</v>
      </c>
      <c r="K932" t="s">
        <v>2387</v>
      </c>
      <c r="L932" t="s">
        <v>2388</v>
      </c>
      <c r="M932" s="74" t="s">
        <v>2389</v>
      </c>
      <c r="N932" t="s">
        <v>2390</v>
      </c>
      <c r="O932" t="s">
        <v>2391</v>
      </c>
      <c r="P932" s="74" t="s">
        <v>833</v>
      </c>
      <c r="Q932" t="s">
        <v>834</v>
      </c>
      <c r="R932" t="s">
        <v>835</v>
      </c>
      <c r="S932">
        <v>0</v>
      </c>
      <c r="T932" t="s">
        <v>2392</v>
      </c>
      <c r="V932" t="s">
        <v>2209</v>
      </c>
      <c r="W932" t="s">
        <v>2210</v>
      </c>
      <c r="X932">
        <v>18.3</v>
      </c>
      <c r="Y932">
        <v>57.16</v>
      </c>
      <c r="AB932" s="74" t="s">
        <v>2393</v>
      </c>
      <c r="AC932" s="74" t="s">
        <v>2394</v>
      </c>
    </row>
    <row r="933" spans="1:29" x14ac:dyDescent="0.25">
      <c r="A933" t="s">
        <v>2398</v>
      </c>
      <c r="B933" t="s">
        <v>715</v>
      </c>
      <c r="C933" t="s">
        <v>1915</v>
      </c>
      <c r="D933" t="s">
        <v>717</v>
      </c>
      <c r="E933" t="s">
        <v>716</v>
      </c>
      <c r="F933" t="s">
        <v>718</v>
      </c>
      <c r="G933" t="s">
        <v>2399</v>
      </c>
      <c r="H933" t="s">
        <v>2159</v>
      </c>
      <c r="I933" t="s">
        <v>2160</v>
      </c>
      <c r="J933" s="74" t="s">
        <v>2400</v>
      </c>
      <c r="K933" t="s">
        <v>2401</v>
      </c>
      <c r="L933" t="s">
        <v>2402</v>
      </c>
      <c r="M933" s="74" t="s">
        <v>2297</v>
      </c>
      <c r="N933" t="s">
        <v>2298</v>
      </c>
      <c r="O933" t="s">
        <v>2299</v>
      </c>
      <c r="P933" s="74" t="s">
        <v>1080</v>
      </c>
      <c r="Q933" t="s">
        <v>782</v>
      </c>
      <c r="R933" t="s">
        <v>1081</v>
      </c>
      <c r="S933">
        <v>365</v>
      </c>
      <c r="T933" t="s">
        <v>2403</v>
      </c>
      <c r="U933" s="74" t="s">
        <v>2404</v>
      </c>
      <c r="V933" t="s">
        <v>2306</v>
      </c>
      <c r="W933" t="s">
        <v>2307</v>
      </c>
      <c r="X933">
        <v>39</v>
      </c>
      <c r="Y933">
        <v>284.82</v>
      </c>
      <c r="Z933">
        <v>202.83</v>
      </c>
      <c r="AA933">
        <v>187.02</v>
      </c>
      <c r="AB933" s="74" t="s">
        <v>2405</v>
      </c>
      <c r="AC933" s="74" t="s">
        <v>2406</v>
      </c>
    </row>
    <row r="934" spans="1:29" x14ac:dyDescent="0.25">
      <c r="A934" t="s">
        <v>2398</v>
      </c>
      <c r="B934" t="s">
        <v>715</v>
      </c>
      <c r="C934" t="s">
        <v>1915</v>
      </c>
      <c r="D934" t="s">
        <v>717</v>
      </c>
      <c r="E934" t="s">
        <v>716</v>
      </c>
      <c r="F934" t="s">
        <v>718</v>
      </c>
      <c r="G934" t="s">
        <v>2399</v>
      </c>
      <c r="H934" t="s">
        <v>2159</v>
      </c>
      <c r="I934" t="s">
        <v>2160</v>
      </c>
      <c r="J934" s="74" t="s">
        <v>2400</v>
      </c>
      <c r="K934" t="s">
        <v>2401</v>
      </c>
      <c r="L934" t="s">
        <v>2402</v>
      </c>
      <c r="M934" s="74" t="s">
        <v>2297</v>
      </c>
      <c r="N934" t="s">
        <v>2298</v>
      </c>
      <c r="O934" t="s">
        <v>2299</v>
      </c>
      <c r="P934" s="74" t="s">
        <v>1080</v>
      </c>
      <c r="Q934" t="s">
        <v>782</v>
      </c>
      <c r="R934" t="s">
        <v>1081</v>
      </c>
      <c r="S934">
        <v>365</v>
      </c>
      <c r="T934" t="s">
        <v>2403</v>
      </c>
      <c r="U934" s="74" t="s">
        <v>2404</v>
      </c>
      <c r="V934" t="s">
        <v>2145</v>
      </c>
      <c r="W934" t="s">
        <v>2146</v>
      </c>
      <c r="X934">
        <v>39</v>
      </c>
      <c r="Y934">
        <v>249.95</v>
      </c>
      <c r="Z934">
        <v>248.37</v>
      </c>
      <c r="AA934">
        <v>234.92</v>
      </c>
      <c r="AB934" s="74" t="s">
        <v>2405</v>
      </c>
      <c r="AC934" s="74" t="s">
        <v>2406</v>
      </c>
    </row>
    <row r="935" spans="1:29" x14ac:dyDescent="0.25">
      <c r="A935" t="s">
        <v>2398</v>
      </c>
      <c r="B935" t="s">
        <v>715</v>
      </c>
      <c r="C935" t="s">
        <v>1915</v>
      </c>
      <c r="D935" t="s">
        <v>717</v>
      </c>
      <c r="E935" t="s">
        <v>716</v>
      </c>
      <c r="F935" t="s">
        <v>718</v>
      </c>
      <c r="G935" t="s">
        <v>2399</v>
      </c>
      <c r="H935" t="s">
        <v>2159</v>
      </c>
      <c r="I935" t="s">
        <v>2160</v>
      </c>
      <c r="J935" s="74" t="s">
        <v>2400</v>
      </c>
      <c r="K935" t="s">
        <v>2401</v>
      </c>
      <c r="L935" t="s">
        <v>2402</v>
      </c>
      <c r="M935" s="74" t="s">
        <v>2297</v>
      </c>
      <c r="N935" t="s">
        <v>2298</v>
      </c>
      <c r="O935" t="s">
        <v>2299</v>
      </c>
      <c r="P935" s="74" t="s">
        <v>1080</v>
      </c>
      <c r="Q935" t="s">
        <v>782</v>
      </c>
      <c r="R935" t="s">
        <v>1081</v>
      </c>
      <c r="S935">
        <v>365</v>
      </c>
      <c r="T935" t="s">
        <v>2403</v>
      </c>
      <c r="U935" s="74" t="s">
        <v>2404</v>
      </c>
      <c r="V935" t="s">
        <v>2150</v>
      </c>
      <c r="W935" t="s">
        <v>1680</v>
      </c>
      <c r="X935">
        <v>39</v>
      </c>
      <c r="Y935">
        <v>85.64</v>
      </c>
      <c r="Z935">
        <v>85.46</v>
      </c>
      <c r="AA935">
        <v>85.46</v>
      </c>
      <c r="AB935" s="74" t="s">
        <v>2405</v>
      </c>
      <c r="AC935" s="74" t="s">
        <v>2406</v>
      </c>
    </row>
    <row r="936" spans="1:29" x14ac:dyDescent="0.25">
      <c r="A936" t="s">
        <v>2398</v>
      </c>
      <c r="B936" t="s">
        <v>715</v>
      </c>
      <c r="C936" t="s">
        <v>1915</v>
      </c>
      <c r="D936" t="s">
        <v>717</v>
      </c>
      <c r="E936" t="s">
        <v>716</v>
      </c>
      <c r="F936" t="s">
        <v>718</v>
      </c>
      <c r="G936" t="s">
        <v>2399</v>
      </c>
      <c r="H936" t="s">
        <v>2159</v>
      </c>
      <c r="I936" t="s">
        <v>2160</v>
      </c>
      <c r="J936" s="74" t="s">
        <v>2400</v>
      </c>
      <c r="K936" t="s">
        <v>2401</v>
      </c>
      <c r="L936" t="s">
        <v>2402</v>
      </c>
      <c r="M936" s="74" t="s">
        <v>2297</v>
      </c>
      <c r="N936" t="s">
        <v>2298</v>
      </c>
      <c r="O936" t="s">
        <v>2299</v>
      </c>
      <c r="P936" s="74" t="s">
        <v>1080</v>
      </c>
      <c r="Q936" t="s">
        <v>782</v>
      </c>
      <c r="R936" t="s">
        <v>1081</v>
      </c>
      <c r="S936">
        <v>365</v>
      </c>
      <c r="T936" t="s">
        <v>2403</v>
      </c>
      <c r="U936" s="74" t="s">
        <v>2404</v>
      </c>
      <c r="V936" t="s">
        <v>2407</v>
      </c>
      <c r="W936" t="s">
        <v>2408</v>
      </c>
      <c r="X936">
        <v>39</v>
      </c>
      <c r="Y936">
        <v>52.65</v>
      </c>
      <c r="Z936">
        <v>7.66</v>
      </c>
      <c r="AA936">
        <v>3.83</v>
      </c>
      <c r="AB936" s="74" t="s">
        <v>2405</v>
      </c>
      <c r="AC936" s="74" t="s">
        <v>2406</v>
      </c>
    </row>
    <row r="937" spans="1:29" x14ac:dyDescent="0.25">
      <c r="A937" t="s">
        <v>2398</v>
      </c>
      <c r="B937" t="s">
        <v>715</v>
      </c>
      <c r="C937" t="s">
        <v>1915</v>
      </c>
      <c r="D937" t="s">
        <v>717</v>
      </c>
      <c r="E937" t="s">
        <v>716</v>
      </c>
      <c r="F937" t="s">
        <v>718</v>
      </c>
      <c r="G937" t="s">
        <v>2399</v>
      </c>
      <c r="H937" t="s">
        <v>2159</v>
      </c>
      <c r="I937" t="s">
        <v>2160</v>
      </c>
      <c r="J937" s="74" t="s">
        <v>2400</v>
      </c>
      <c r="K937" t="s">
        <v>2401</v>
      </c>
      <c r="L937" t="s">
        <v>2402</v>
      </c>
      <c r="M937" s="74" t="s">
        <v>2297</v>
      </c>
      <c r="N937" t="s">
        <v>2298</v>
      </c>
      <c r="O937" t="s">
        <v>2299</v>
      </c>
      <c r="P937" s="74" t="s">
        <v>1080</v>
      </c>
      <c r="Q937" t="s">
        <v>782</v>
      </c>
      <c r="R937" t="s">
        <v>1081</v>
      </c>
      <c r="S937">
        <v>365</v>
      </c>
      <c r="T937" t="s">
        <v>2403</v>
      </c>
      <c r="U937" s="74" t="s">
        <v>2404</v>
      </c>
      <c r="V937" t="s">
        <v>2191</v>
      </c>
      <c r="W937" t="s">
        <v>2153</v>
      </c>
      <c r="X937">
        <v>39</v>
      </c>
      <c r="Y937">
        <v>57.74</v>
      </c>
      <c r="Z937">
        <v>31.36</v>
      </c>
      <c r="AA937">
        <v>20.76</v>
      </c>
      <c r="AB937" s="74" t="s">
        <v>2405</v>
      </c>
      <c r="AC937" s="74" t="s">
        <v>2406</v>
      </c>
    </row>
    <row r="938" spans="1:29" x14ac:dyDescent="0.25">
      <c r="A938" t="s">
        <v>2398</v>
      </c>
      <c r="B938" t="s">
        <v>715</v>
      </c>
      <c r="C938" t="s">
        <v>1915</v>
      </c>
      <c r="D938" t="s">
        <v>717</v>
      </c>
      <c r="E938" t="s">
        <v>716</v>
      </c>
      <c r="F938" t="s">
        <v>718</v>
      </c>
      <c r="G938" t="s">
        <v>2399</v>
      </c>
      <c r="H938" t="s">
        <v>2159</v>
      </c>
      <c r="I938" t="s">
        <v>2160</v>
      </c>
      <c r="J938" s="74" t="s">
        <v>2400</v>
      </c>
      <c r="K938" t="s">
        <v>2401</v>
      </c>
      <c r="L938" t="s">
        <v>2402</v>
      </c>
      <c r="M938" s="74" t="s">
        <v>2297</v>
      </c>
      <c r="N938" t="s">
        <v>2298</v>
      </c>
      <c r="O938" t="s">
        <v>2299</v>
      </c>
      <c r="P938" s="74" t="s">
        <v>1080</v>
      </c>
      <c r="Q938" t="s">
        <v>782</v>
      </c>
      <c r="R938" t="s">
        <v>1081</v>
      </c>
      <c r="S938">
        <v>365</v>
      </c>
      <c r="T938" t="s">
        <v>2403</v>
      </c>
      <c r="U938" s="74" t="s">
        <v>2404</v>
      </c>
      <c r="V938" t="s">
        <v>2334</v>
      </c>
      <c r="W938" t="s">
        <v>124</v>
      </c>
      <c r="X938">
        <v>39</v>
      </c>
      <c r="Y938">
        <v>253.9</v>
      </c>
      <c r="Z938">
        <v>34.770000000000003</v>
      </c>
      <c r="AA938">
        <v>34.770000000000003</v>
      </c>
      <c r="AB938" s="74" t="s">
        <v>2405</v>
      </c>
      <c r="AC938" s="74" t="s">
        <v>2406</v>
      </c>
    </row>
    <row r="939" spans="1:29" x14ac:dyDescent="0.25">
      <c r="A939" t="s">
        <v>2398</v>
      </c>
      <c r="B939" t="s">
        <v>715</v>
      </c>
      <c r="C939" t="s">
        <v>1915</v>
      </c>
      <c r="D939" t="s">
        <v>717</v>
      </c>
      <c r="E939" t="s">
        <v>716</v>
      </c>
      <c r="F939" t="s">
        <v>718</v>
      </c>
      <c r="G939" t="s">
        <v>2399</v>
      </c>
      <c r="H939" t="s">
        <v>2159</v>
      </c>
      <c r="I939" t="s">
        <v>2160</v>
      </c>
      <c r="J939" s="74" t="s">
        <v>2400</v>
      </c>
      <c r="K939" t="s">
        <v>2401</v>
      </c>
      <c r="L939" t="s">
        <v>2402</v>
      </c>
      <c r="M939" s="74" t="s">
        <v>2297</v>
      </c>
      <c r="N939" t="s">
        <v>2298</v>
      </c>
      <c r="O939" t="s">
        <v>2299</v>
      </c>
      <c r="P939" s="74" t="s">
        <v>1080</v>
      </c>
      <c r="Q939" t="s">
        <v>782</v>
      </c>
      <c r="R939" t="s">
        <v>1081</v>
      </c>
      <c r="S939">
        <v>365</v>
      </c>
      <c r="T939" t="s">
        <v>2403</v>
      </c>
      <c r="U939" s="74" t="s">
        <v>2404</v>
      </c>
      <c r="V939" t="s">
        <v>2409</v>
      </c>
      <c r="W939" t="s">
        <v>2410</v>
      </c>
      <c r="X939">
        <v>39</v>
      </c>
      <c r="Y939">
        <v>50.46</v>
      </c>
      <c r="Z939">
        <v>8.18</v>
      </c>
      <c r="AA939">
        <v>4.09</v>
      </c>
      <c r="AB939" s="74" t="s">
        <v>2405</v>
      </c>
      <c r="AC939" s="74" t="s">
        <v>2406</v>
      </c>
    </row>
    <row r="940" spans="1:29" x14ac:dyDescent="0.25">
      <c r="A940" t="s">
        <v>2398</v>
      </c>
      <c r="B940" t="s">
        <v>715</v>
      </c>
      <c r="C940" t="s">
        <v>1915</v>
      </c>
      <c r="D940" t="s">
        <v>717</v>
      </c>
      <c r="E940" t="s">
        <v>716</v>
      </c>
      <c r="F940" t="s">
        <v>718</v>
      </c>
      <c r="G940" t="s">
        <v>2399</v>
      </c>
      <c r="H940" t="s">
        <v>2159</v>
      </c>
      <c r="I940" t="s">
        <v>2160</v>
      </c>
      <c r="J940" s="74" t="s">
        <v>2400</v>
      </c>
      <c r="K940" t="s">
        <v>2401</v>
      </c>
      <c r="L940" t="s">
        <v>2402</v>
      </c>
      <c r="M940" s="74" t="s">
        <v>2297</v>
      </c>
      <c r="N940" t="s">
        <v>2298</v>
      </c>
      <c r="O940" t="s">
        <v>2299</v>
      </c>
      <c r="P940" s="74" t="s">
        <v>1080</v>
      </c>
      <c r="Q940" t="s">
        <v>782</v>
      </c>
      <c r="R940" t="s">
        <v>1081</v>
      </c>
      <c r="S940">
        <v>365</v>
      </c>
      <c r="T940" t="s">
        <v>2403</v>
      </c>
      <c r="U940" s="74" t="s">
        <v>2404</v>
      </c>
      <c r="V940" t="s">
        <v>2350</v>
      </c>
      <c r="W940" t="s">
        <v>2351</v>
      </c>
      <c r="X940">
        <v>39</v>
      </c>
      <c r="Y940">
        <v>105.41</v>
      </c>
      <c r="AB940" s="74" t="s">
        <v>2405</v>
      </c>
      <c r="AC940" s="74" t="s">
        <v>2406</v>
      </c>
    </row>
    <row r="941" spans="1:29" x14ac:dyDescent="0.25">
      <c r="A941" t="s">
        <v>2398</v>
      </c>
      <c r="B941" t="s">
        <v>715</v>
      </c>
      <c r="C941" t="s">
        <v>1915</v>
      </c>
      <c r="D941" t="s">
        <v>717</v>
      </c>
      <c r="E941" t="s">
        <v>716</v>
      </c>
      <c r="F941" t="s">
        <v>718</v>
      </c>
      <c r="G941" t="s">
        <v>2399</v>
      </c>
      <c r="H941" t="s">
        <v>2159</v>
      </c>
      <c r="I941" t="s">
        <v>2160</v>
      </c>
      <c r="J941" s="74" t="s">
        <v>2400</v>
      </c>
      <c r="K941" t="s">
        <v>2401</v>
      </c>
      <c r="L941" t="s">
        <v>2402</v>
      </c>
      <c r="M941" s="74" t="s">
        <v>2297</v>
      </c>
      <c r="N941" t="s">
        <v>2298</v>
      </c>
      <c r="O941" t="s">
        <v>2299</v>
      </c>
      <c r="P941" s="74" t="s">
        <v>1080</v>
      </c>
      <c r="Q941" t="s">
        <v>782</v>
      </c>
      <c r="R941" t="s">
        <v>1081</v>
      </c>
      <c r="S941">
        <v>365</v>
      </c>
      <c r="T941" t="s">
        <v>2403</v>
      </c>
      <c r="U941" s="74" t="s">
        <v>2404</v>
      </c>
      <c r="V941" t="s">
        <v>2149</v>
      </c>
      <c r="W941" t="s">
        <v>63</v>
      </c>
      <c r="X941">
        <v>39</v>
      </c>
      <c r="Y941">
        <v>323.81</v>
      </c>
      <c r="Z941">
        <v>322.31</v>
      </c>
      <c r="AA941">
        <v>312.58999999999997</v>
      </c>
      <c r="AB941" s="74" t="s">
        <v>2405</v>
      </c>
      <c r="AC941" s="74" t="s">
        <v>2406</v>
      </c>
    </row>
    <row r="942" spans="1:29" x14ac:dyDescent="0.25">
      <c r="A942" t="s">
        <v>2398</v>
      </c>
      <c r="B942" t="s">
        <v>715</v>
      </c>
      <c r="C942" t="s">
        <v>1915</v>
      </c>
      <c r="D942" t="s">
        <v>717</v>
      </c>
      <c r="E942" t="s">
        <v>716</v>
      </c>
      <c r="F942" t="s">
        <v>718</v>
      </c>
      <c r="G942" t="s">
        <v>2399</v>
      </c>
      <c r="H942" t="s">
        <v>2159</v>
      </c>
      <c r="I942" t="s">
        <v>2160</v>
      </c>
      <c r="J942" s="74" t="s">
        <v>2400</v>
      </c>
      <c r="K942" t="s">
        <v>2401</v>
      </c>
      <c r="L942" t="s">
        <v>2402</v>
      </c>
      <c r="M942" s="74" t="s">
        <v>2297</v>
      </c>
      <c r="N942" t="s">
        <v>2298</v>
      </c>
      <c r="O942" t="s">
        <v>2299</v>
      </c>
      <c r="P942" s="74" t="s">
        <v>1080</v>
      </c>
      <c r="Q942" t="s">
        <v>782</v>
      </c>
      <c r="R942" t="s">
        <v>1081</v>
      </c>
      <c r="S942">
        <v>365</v>
      </c>
      <c r="T942" t="s">
        <v>2403</v>
      </c>
      <c r="U942" s="74" t="s">
        <v>2404</v>
      </c>
      <c r="V942" t="s">
        <v>2111</v>
      </c>
      <c r="W942" t="s">
        <v>2112</v>
      </c>
      <c r="X942">
        <v>39</v>
      </c>
      <c r="Y942">
        <v>153.29</v>
      </c>
      <c r="Z942">
        <v>23.48</v>
      </c>
      <c r="AA942">
        <v>11.74</v>
      </c>
      <c r="AB942" s="74" t="s">
        <v>2405</v>
      </c>
      <c r="AC942" s="74" t="s">
        <v>2406</v>
      </c>
    </row>
    <row r="943" spans="1:29" x14ac:dyDescent="0.25">
      <c r="A943" t="s">
        <v>2411</v>
      </c>
      <c r="B943" t="s">
        <v>715</v>
      </c>
      <c r="C943" t="s">
        <v>1915</v>
      </c>
      <c r="D943" t="s">
        <v>717</v>
      </c>
      <c r="E943" t="s">
        <v>716</v>
      </c>
      <c r="F943" t="s">
        <v>718</v>
      </c>
      <c r="G943" t="s">
        <v>1437</v>
      </c>
      <c r="H943" t="s">
        <v>1916</v>
      </c>
      <c r="I943" t="s">
        <v>1917</v>
      </c>
      <c r="J943" s="74" t="s">
        <v>2412</v>
      </c>
      <c r="K943" t="s">
        <v>2413</v>
      </c>
      <c r="L943" t="s">
        <v>2414</v>
      </c>
      <c r="M943" s="74" t="s">
        <v>2044</v>
      </c>
      <c r="N943" t="s">
        <v>2045</v>
      </c>
      <c r="O943" t="s">
        <v>2046</v>
      </c>
      <c r="S943">
        <v>180</v>
      </c>
      <c r="T943" t="s">
        <v>2415</v>
      </c>
      <c r="U943" s="74" t="s">
        <v>2416</v>
      </c>
      <c r="V943" t="s">
        <v>2067</v>
      </c>
      <c r="W943" t="s">
        <v>2068</v>
      </c>
      <c r="X943">
        <v>0.5</v>
      </c>
      <c r="Y943">
        <v>90</v>
      </c>
      <c r="Z943">
        <v>82.36</v>
      </c>
      <c r="AA943">
        <v>41.22</v>
      </c>
      <c r="AB943" s="74" t="s">
        <v>2417</v>
      </c>
      <c r="AC943" s="74" t="s">
        <v>2418</v>
      </c>
    </row>
    <row r="944" spans="1:29" x14ac:dyDescent="0.25">
      <c r="A944" t="s">
        <v>2419</v>
      </c>
      <c r="B944" t="s">
        <v>715</v>
      </c>
      <c r="C944" t="s">
        <v>1915</v>
      </c>
      <c r="D944" t="s">
        <v>717</v>
      </c>
      <c r="E944" t="s">
        <v>716</v>
      </c>
      <c r="F944" t="s">
        <v>718</v>
      </c>
      <c r="G944" t="s">
        <v>2201</v>
      </c>
      <c r="H944" t="s">
        <v>906</v>
      </c>
      <c r="I944" t="s">
        <v>907</v>
      </c>
      <c r="J944" s="74" t="s">
        <v>2420</v>
      </c>
      <c r="K944" t="s">
        <v>2421</v>
      </c>
      <c r="L944" t="s">
        <v>2422</v>
      </c>
      <c r="M944" s="74" t="s">
        <v>2423</v>
      </c>
      <c r="N944" t="s">
        <v>2424</v>
      </c>
      <c r="O944" t="s">
        <v>2425</v>
      </c>
      <c r="P944" s="74" t="s">
        <v>1818</v>
      </c>
      <c r="Q944" t="s">
        <v>2426</v>
      </c>
      <c r="R944" t="s">
        <v>1820</v>
      </c>
      <c r="S944">
        <v>200</v>
      </c>
      <c r="T944" t="s">
        <v>2427</v>
      </c>
      <c r="U944" s="74" t="s">
        <v>2428</v>
      </c>
      <c r="V944" t="s">
        <v>2429</v>
      </c>
      <c r="W944" t="s">
        <v>900</v>
      </c>
      <c r="X944">
        <v>11</v>
      </c>
      <c r="Y944">
        <v>79.569999999999993</v>
      </c>
      <c r="Z944">
        <v>79.400000000000006</v>
      </c>
      <c r="AA944">
        <v>39.700000000000003</v>
      </c>
      <c r="AB944" s="74" t="s">
        <v>2430</v>
      </c>
      <c r="AC944" s="74" t="s">
        <v>2431</v>
      </c>
    </row>
    <row r="945" spans="1:29" x14ac:dyDescent="0.25">
      <c r="A945" t="s">
        <v>2419</v>
      </c>
      <c r="B945" t="s">
        <v>715</v>
      </c>
      <c r="C945" t="s">
        <v>1915</v>
      </c>
      <c r="D945" t="s">
        <v>717</v>
      </c>
      <c r="E945" t="s">
        <v>716</v>
      </c>
      <c r="F945" t="s">
        <v>718</v>
      </c>
      <c r="G945" t="s">
        <v>2201</v>
      </c>
      <c r="H945" t="s">
        <v>906</v>
      </c>
      <c r="I945" t="s">
        <v>907</v>
      </c>
      <c r="J945" s="74" t="s">
        <v>2420</v>
      </c>
      <c r="K945" t="s">
        <v>2421</v>
      </c>
      <c r="L945" t="s">
        <v>2422</v>
      </c>
      <c r="M945" s="74" t="s">
        <v>2423</v>
      </c>
      <c r="N945" t="s">
        <v>2424</v>
      </c>
      <c r="O945" t="s">
        <v>2425</v>
      </c>
      <c r="P945" s="74" t="s">
        <v>1818</v>
      </c>
      <c r="Q945" t="s">
        <v>2426</v>
      </c>
      <c r="R945" t="s">
        <v>1820</v>
      </c>
      <c r="S945">
        <v>200</v>
      </c>
      <c r="T945" t="s">
        <v>2427</v>
      </c>
      <c r="U945" s="74" t="s">
        <v>2428</v>
      </c>
      <c r="V945" t="s">
        <v>2432</v>
      </c>
      <c r="W945" t="s">
        <v>2433</v>
      </c>
      <c r="X945">
        <v>11</v>
      </c>
      <c r="Y945">
        <v>1.92</v>
      </c>
      <c r="Z945">
        <v>1.92</v>
      </c>
      <c r="AA945">
        <v>0.96</v>
      </c>
      <c r="AB945" s="74" t="s">
        <v>2430</v>
      </c>
      <c r="AC945" s="74" t="s">
        <v>2431</v>
      </c>
    </row>
    <row r="946" spans="1:29" x14ac:dyDescent="0.25">
      <c r="A946" t="s">
        <v>2419</v>
      </c>
      <c r="B946" t="s">
        <v>715</v>
      </c>
      <c r="C946" t="s">
        <v>1915</v>
      </c>
      <c r="D946" t="s">
        <v>717</v>
      </c>
      <c r="E946" t="s">
        <v>716</v>
      </c>
      <c r="F946" t="s">
        <v>718</v>
      </c>
      <c r="G946" t="s">
        <v>2201</v>
      </c>
      <c r="H946" t="s">
        <v>906</v>
      </c>
      <c r="I946" t="s">
        <v>907</v>
      </c>
      <c r="J946" s="74" t="s">
        <v>2420</v>
      </c>
      <c r="K946" t="s">
        <v>2421</v>
      </c>
      <c r="L946" t="s">
        <v>2422</v>
      </c>
      <c r="M946" s="74" t="s">
        <v>2423</v>
      </c>
      <c r="N946" t="s">
        <v>2424</v>
      </c>
      <c r="O946" t="s">
        <v>2425</v>
      </c>
      <c r="P946" s="74" t="s">
        <v>1818</v>
      </c>
      <c r="Q946" t="s">
        <v>2426</v>
      </c>
      <c r="R946" t="s">
        <v>1820</v>
      </c>
      <c r="S946">
        <v>200</v>
      </c>
      <c r="T946" t="s">
        <v>2427</v>
      </c>
      <c r="U946" s="74" t="s">
        <v>2428</v>
      </c>
      <c r="V946" t="s">
        <v>2196</v>
      </c>
      <c r="W946" t="s">
        <v>1337</v>
      </c>
      <c r="X946">
        <v>11</v>
      </c>
      <c r="Y946">
        <v>13.89</v>
      </c>
      <c r="Z946">
        <v>13.88</v>
      </c>
      <c r="AA946">
        <v>6.94</v>
      </c>
      <c r="AB946" s="74" t="s">
        <v>2430</v>
      </c>
      <c r="AC946" s="74" t="s">
        <v>2431</v>
      </c>
    </row>
    <row r="947" spans="1:29" x14ac:dyDescent="0.25">
      <c r="A947" t="s">
        <v>2419</v>
      </c>
      <c r="B947" t="s">
        <v>715</v>
      </c>
      <c r="C947" t="s">
        <v>1915</v>
      </c>
      <c r="D947" t="s">
        <v>717</v>
      </c>
      <c r="E947" t="s">
        <v>716</v>
      </c>
      <c r="F947" t="s">
        <v>718</v>
      </c>
      <c r="G947" t="s">
        <v>2201</v>
      </c>
      <c r="H947" t="s">
        <v>906</v>
      </c>
      <c r="I947" t="s">
        <v>907</v>
      </c>
      <c r="J947" s="74" t="s">
        <v>2420</v>
      </c>
      <c r="K947" t="s">
        <v>2421</v>
      </c>
      <c r="L947" t="s">
        <v>2422</v>
      </c>
      <c r="M947" s="74" t="s">
        <v>2423</v>
      </c>
      <c r="N947" t="s">
        <v>2424</v>
      </c>
      <c r="O947" t="s">
        <v>2425</v>
      </c>
      <c r="P947" s="74" t="s">
        <v>1818</v>
      </c>
      <c r="Q947" t="s">
        <v>2426</v>
      </c>
      <c r="R947" t="s">
        <v>1820</v>
      </c>
      <c r="S947">
        <v>200</v>
      </c>
      <c r="T947" t="s">
        <v>2427</v>
      </c>
      <c r="U947" s="74" t="s">
        <v>2428</v>
      </c>
      <c r="V947" t="s">
        <v>2195</v>
      </c>
      <c r="W947" t="s">
        <v>1298</v>
      </c>
      <c r="X947">
        <v>11</v>
      </c>
      <c r="Y947">
        <v>4.0999999999999996</v>
      </c>
      <c r="Z947">
        <v>4.0999999999999996</v>
      </c>
      <c r="AA947">
        <v>2.0499999999999998</v>
      </c>
      <c r="AB947" s="74" t="s">
        <v>2430</v>
      </c>
      <c r="AC947" s="74" t="s">
        <v>2431</v>
      </c>
    </row>
    <row r="948" spans="1:29" x14ac:dyDescent="0.25">
      <c r="A948" t="s">
        <v>2419</v>
      </c>
      <c r="B948" t="s">
        <v>715</v>
      </c>
      <c r="C948" t="s">
        <v>1915</v>
      </c>
      <c r="D948" t="s">
        <v>717</v>
      </c>
      <c r="E948" t="s">
        <v>716</v>
      </c>
      <c r="F948" t="s">
        <v>718</v>
      </c>
      <c r="G948" t="s">
        <v>2201</v>
      </c>
      <c r="H948" t="s">
        <v>906</v>
      </c>
      <c r="I948" t="s">
        <v>907</v>
      </c>
      <c r="J948" s="74" t="s">
        <v>2420</v>
      </c>
      <c r="K948" t="s">
        <v>2421</v>
      </c>
      <c r="L948" t="s">
        <v>2422</v>
      </c>
      <c r="M948" s="74" t="s">
        <v>2423</v>
      </c>
      <c r="N948" t="s">
        <v>2424</v>
      </c>
      <c r="O948" t="s">
        <v>2425</v>
      </c>
      <c r="P948" s="74" t="s">
        <v>1818</v>
      </c>
      <c r="Q948" t="s">
        <v>2426</v>
      </c>
      <c r="R948" t="s">
        <v>1820</v>
      </c>
      <c r="S948">
        <v>200</v>
      </c>
      <c r="T948" t="s">
        <v>2427</v>
      </c>
      <c r="U948" s="74" t="s">
        <v>2428</v>
      </c>
      <c r="V948" t="s">
        <v>2434</v>
      </c>
      <c r="W948" t="s">
        <v>2190</v>
      </c>
      <c r="X948">
        <v>11</v>
      </c>
      <c r="Y948">
        <v>9.08</v>
      </c>
      <c r="Z948">
        <v>9.06</v>
      </c>
      <c r="AA948">
        <v>4.53</v>
      </c>
      <c r="AB948" s="74" t="s">
        <v>2430</v>
      </c>
      <c r="AC948" s="74" t="s">
        <v>2431</v>
      </c>
    </row>
    <row r="949" spans="1:29" x14ac:dyDescent="0.25">
      <c r="A949" t="s">
        <v>2419</v>
      </c>
      <c r="B949" t="s">
        <v>715</v>
      </c>
      <c r="C949" t="s">
        <v>1915</v>
      </c>
      <c r="D949" t="s">
        <v>717</v>
      </c>
      <c r="E949" t="s">
        <v>716</v>
      </c>
      <c r="F949" t="s">
        <v>718</v>
      </c>
      <c r="G949" t="s">
        <v>2201</v>
      </c>
      <c r="H949" t="s">
        <v>906</v>
      </c>
      <c r="I949" t="s">
        <v>907</v>
      </c>
      <c r="J949" s="74" t="s">
        <v>2420</v>
      </c>
      <c r="K949" t="s">
        <v>2421</v>
      </c>
      <c r="L949" t="s">
        <v>2422</v>
      </c>
      <c r="M949" s="74" t="s">
        <v>2423</v>
      </c>
      <c r="N949" t="s">
        <v>2424</v>
      </c>
      <c r="O949" t="s">
        <v>2425</v>
      </c>
      <c r="P949" s="74" t="s">
        <v>1818</v>
      </c>
      <c r="Q949" t="s">
        <v>2426</v>
      </c>
      <c r="R949" t="s">
        <v>1820</v>
      </c>
      <c r="S949">
        <v>200</v>
      </c>
      <c r="T949" t="s">
        <v>2427</v>
      </c>
      <c r="U949" s="74" t="s">
        <v>2428</v>
      </c>
      <c r="V949" t="s">
        <v>1927</v>
      </c>
      <c r="W949" t="s">
        <v>1928</v>
      </c>
      <c r="X949">
        <v>11</v>
      </c>
      <c r="Y949">
        <v>4.93</v>
      </c>
      <c r="Z949">
        <v>4.92</v>
      </c>
      <c r="AA949">
        <v>2.46</v>
      </c>
      <c r="AB949" s="74" t="s">
        <v>2430</v>
      </c>
      <c r="AC949" s="74" t="s">
        <v>2431</v>
      </c>
    </row>
    <row r="950" spans="1:29" x14ac:dyDescent="0.25">
      <c r="A950" t="s">
        <v>2419</v>
      </c>
      <c r="B950" t="s">
        <v>715</v>
      </c>
      <c r="C950" t="s">
        <v>1915</v>
      </c>
      <c r="D950" t="s">
        <v>717</v>
      </c>
      <c r="E950" t="s">
        <v>716</v>
      </c>
      <c r="F950" t="s">
        <v>718</v>
      </c>
      <c r="G950" t="s">
        <v>2201</v>
      </c>
      <c r="H950" t="s">
        <v>906</v>
      </c>
      <c r="I950" t="s">
        <v>907</v>
      </c>
      <c r="J950" s="74" t="s">
        <v>2420</v>
      </c>
      <c r="K950" t="s">
        <v>2421</v>
      </c>
      <c r="L950" t="s">
        <v>2422</v>
      </c>
      <c r="M950" s="74" t="s">
        <v>2423</v>
      </c>
      <c r="N950" t="s">
        <v>2424</v>
      </c>
      <c r="O950" t="s">
        <v>2425</v>
      </c>
      <c r="P950" s="74" t="s">
        <v>1818</v>
      </c>
      <c r="Q950" t="s">
        <v>2426</v>
      </c>
      <c r="R950" t="s">
        <v>1820</v>
      </c>
      <c r="S950">
        <v>200</v>
      </c>
      <c r="T950" t="s">
        <v>2427</v>
      </c>
      <c r="U950" s="74" t="s">
        <v>2428</v>
      </c>
      <c r="V950" t="s">
        <v>2142</v>
      </c>
      <c r="W950" t="s">
        <v>1418</v>
      </c>
      <c r="X950">
        <v>11</v>
      </c>
      <c r="Y950">
        <v>0.89</v>
      </c>
      <c r="Z950">
        <v>0.87</v>
      </c>
      <c r="AA950">
        <v>0.44</v>
      </c>
      <c r="AB950" s="74" t="s">
        <v>2430</v>
      </c>
      <c r="AC950" s="74" t="s">
        <v>2431</v>
      </c>
    </row>
    <row r="951" spans="1:29" x14ac:dyDescent="0.25">
      <c r="A951" t="s">
        <v>2419</v>
      </c>
      <c r="B951" t="s">
        <v>715</v>
      </c>
      <c r="C951" t="s">
        <v>1915</v>
      </c>
      <c r="D951" t="s">
        <v>717</v>
      </c>
      <c r="E951" t="s">
        <v>716</v>
      </c>
      <c r="F951" t="s">
        <v>718</v>
      </c>
      <c r="G951" t="s">
        <v>2201</v>
      </c>
      <c r="H951" t="s">
        <v>906</v>
      </c>
      <c r="I951" t="s">
        <v>907</v>
      </c>
      <c r="J951" s="74" t="s">
        <v>2420</v>
      </c>
      <c r="K951" t="s">
        <v>2421</v>
      </c>
      <c r="L951" t="s">
        <v>2422</v>
      </c>
      <c r="M951" s="74" t="s">
        <v>2423</v>
      </c>
      <c r="N951" t="s">
        <v>2424</v>
      </c>
      <c r="O951" t="s">
        <v>2425</v>
      </c>
      <c r="P951" s="74" t="s">
        <v>1818</v>
      </c>
      <c r="Q951" t="s">
        <v>2426</v>
      </c>
      <c r="R951" t="s">
        <v>1820</v>
      </c>
      <c r="S951">
        <v>200</v>
      </c>
      <c r="T951" t="s">
        <v>2427</v>
      </c>
      <c r="U951" s="74" t="s">
        <v>2428</v>
      </c>
      <c r="V951" t="s">
        <v>1967</v>
      </c>
      <c r="W951" t="s">
        <v>1968</v>
      </c>
      <c r="X951">
        <v>11</v>
      </c>
      <c r="Y951">
        <v>3.71</v>
      </c>
      <c r="Z951">
        <v>3.69</v>
      </c>
      <c r="AA951">
        <v>1.84</v>
      </c>
      <c r="AB951" s="74" t="s">
        <v>2430</v>
      </c>
      <c r="AC951" s="74" t="s">
        <v>2431</v>
      </c>
    </row>
    <row r="952" spans="1:29" x14ac:dyDescent="0.25">
      <c r="A952" t="s">
        <v>2419</v>
      </c>
      <c r="B952" t="s">
        <v>715</v>
      </c>
      <c r="C952" t="s">
        <v>1915</v>
      </c>
      <c r="D952" t="s">
        <v>717</v>
      </c>
      <c r="E952" t="s">
        <v>716</v>
      </c>
      <c r="F952" t="s">
        <v>718</v>
      </c>
      <c r="G952" t="s">
        <v>2201</v>
      </c>
      <c r="H952" t="s">
        <v>906</v>
      </c>
      <c r="I952" t="s">
        <v>907</v>
      </c>
      <c r="J952" s="74" t="s">
        <v>2420</v>
      </c>
      <c r="K952" t="s">
        <v>2421</v>
      </c>
      <c r="L952" t="s">
        <v>2422</v>
      </c>
      <c r="M952" s="74" t="s">
        <v>2423</v>
      </c>
      <c r="N952" t="s">
        <v>2424</v>
      </c>
      <c r="O952" t="s">
        <v>2425</v>
      </c>
      <c r="P952" s="74" t="s">
        <v>1818</v>
      </c>
      <c r="Q952" t="s">
        <v>2426</v>
      </c>
      <c r="R952" t="s">
        <v>1820</v>
      </c>
      <c r="S952">
        <v>200</v>
      </c>
      <c r="T952" t="s">
        <v>2427</v>
      </c>
      <c r="U952" s="74" t="s">
        <v>2428</v>
      </c>
      <c r="V952" t="s">
        <v>2154</v>
      </c>
      <c r="W952" t="s">
        <v>2155</v>
      </c>
      <c r="X952">
        <v>11</v>
      </c>
      <c r="Y952">
        <v>24.68</v>
      </c>
      <c r="Z952">
        <v>24.64</v>
      </c>
      <c r="AA952">
        <v>12.32</v>
      </c>
      <c r="AB952" s="74" t="s">
        <v>2430</v>
      </c>
      <c r="AC952" s="74" t="s">
        <v>2431</v>
      </c>
    </row>
    <row r="953" spans="1:29" x14ac:dyDescent="0.25">
      <c r="A953" t="s">
        <v>2419</v>
      </c>
      <c r="B953" t="s">
        <v>715</v>
      </c>
      <c r="C953" t="s">
        <v>1915</v>
      </c>
      <c r="D953" t="s">
        <v>717</v>
      </c>
      <c r="E953" t="s">
        <v>716</v>
      </c>
      <c r="F953" t="s">
        <v>718</v>
      </c>
      <c r="G953" t="s">
        <v>2201</v>
      </c>
      <c r="H953" t="s">
        <v>906</v>
      </c>
      <c r="I953" t="s">
        <v>907</v>
      </c>
      <c r="J953" s="74" t="s">
        <v>2420</v>
      </c>
      <c r="K953" t="s">
        <v>2421</v>
      </c>
      <c r="L953" t="s">
        <v>2422</v>
      </c>
      <c r="M953" s="74" t="s">
        <v>2423</v>
      </c>
      <c r="N953" t="s">
        <v>2424</v>
      </c>
      <c r="O953" t="s">
        <v>2425</v>
      </c>
      <c r="P953" s="74" t="s">
        <v>1818</v>
      </c>
      <c r="Q953" t="s">
        <v>2426</v>
      </c>
      <c r="R953" t="s">
        <v>1820</v>
      </c>
      <c r="S953">
        <v>200</v>
      </c>
      <c r="T953" t="s">
        <v>2427</v>
      </c>
      <c r="U953" s="74" t="s">
        <v>2428</v>
      </c>
      <c r="V953" t="s">
        <v>1956</v>
      </c>
      <c r="W953" t="s">
        <v>1957</v>
      </c>
      <c r="X953">
        <v>11</v>
      </c>
      <c r="Y953">
        <v>7.52</v>
      </c>
      <c r="Z953">
        <v>7.49</v>
      </c>
      <c r="AA953">
        <v>3.75</v>
      </c>
      <c r="AB953" s="74" t="s">
        <v>2430</v>
      </c>
      <c r="AC953" s="74" t="s">
        <v>2431</v>
      </c>
    </row>
    <row r="954" spans="1:29" x14ac:dyDescent="0.25">
      <c r="A954" t="s">
        <v>2435</v>
      </c>
      <c r="B954" t="s">
        <v>715</v>
      </c>
      <c r="C954" t="s">
        <v>1915</v>
      </c>
      <c r="D954" t="s">
        <v>717</v>
      </c>
      <c r="E954" t="s">
        <v>716</v>
      </c>
      <c r="F954" t="s">
        <v>718</v>
      </c>
      <c r="G954" t="s">
        <v>2436</v>
      </c>
      <c r="H954" t="s">
        <v>1916</v>
      </c>
      <c r="I954" t="s">
        <v>1917</v>
      </c>
      <c r="J954" s="74" t="s">
        <v>2437</v>
      </c>
      <c r="K954" t="s">
        <v>2438</v>
      </c>
      <c r="L954" t="s">
        <v>2439</v>
      </c>
      <c r="M954" s="74" t="s">
        <v>2440</v>
      </c>
      <c r="N954" t="s">
        <v>2441</v>
      </c>
      <c r="O954" t="s">
        <v>2442</v>
      </c>
      <c r="S954">
        <v>180</v>
      </c>
      <c r="T954" t="s">
        <v>2443</v>
      </c>
      <c r="U954" s="74" t="s">
        <v>2444</v>
      </c>
      <c r="V954" t="s">
        <v>1987</v>
      </c>
      <c r="W954" t="s">
        <v>1988</v>
      </c>
      <c r="X954">
        <v>12</v>
      </c>
      <c r="Y954">
        <v>242.42</v>
      </c>
      <c r="Z954">
        <v>153.11000000000001</v>
      </c>
      <c r="AA954">
        <v>153.11000000000001</v>
      </c>
      <c r="AB954" s="74" t="s">
        <v>2445</v>
      </c>
      <c r="AC954" s="74" t="s">
        <v>2446</v>
      </c>
    </row>
    <row r="955" spans="1:29" x14ac:dyDescent="0.25">
      <c r="A955" t="s">
        <v>2447</v>
      </c>
      <c r="B955" t="s">
        <v>715</v>
      </c>
      <c r="C955" t="s">
        <v>1915</v>
      </c>
      <c r="D955" t="s">
        <v>717</v>
      </c>
      <c r="E955" t="s">
        <v>716</v>
      </c>
      <c r="F955" t="s">
        <v>718</v>
      </c>
      <c r="G955" t="s">
        <v>1897</v>
      </c>
      <c r="H955" t="s">
        <v>2159</v>
      </c>
      <c r="I955" t="s">
        <v>2160</v>
      </c>
      <c r="J955" s="74" t="s">
        <v>2448</v>
      </c>
      <c r="K955" t="s">
        <v>2449</v>
      </c>
      <c r="L955" t="s">
        <v>2450</v>
      </c>
      <c r="M955" s="74" t="s">
        <v>817</v>
      </c>
      <c r="N955" t="s">
        <v>2079</v>
      </c>
      <c r="O955" t="s">
        <v>819</v>
      </c>
      <c r="P955" s="74" t="s">
        <v>1080</v>
      </c>
      <c r="Q955" t="s">
        <v>782</v>
      </c>
      <c r="R955" t="s">
        <v>1081</v>
      </c>
      <c r="S955">
        <v>365</v>
      </c>
      <c r="T955" t="s">
        <v>2451</v>
      </c>
      <c r="U955" s="74" t="s">
        <v>2452</v>
      </c>
      <c r="V955" t="s">
        <v>2149</v>
      </c>
      <c r="W955" t="s">
        <v>63</v>
      </c>
      <c r="X955">
        <v>12</v>
      </c>
      <c r="Y955">
        <v>460.45</v>
      </c>
      <c r="Z955">
        <v>343.84</v>
      </c>
      <c r="AA955">
        <v>334.84</v>
      </c>
      <c r="AB955" s="74" t="s">
        <v>2453</v>
      </c>
      <c r="AC955" s="74" t="s">
        <v>2454</v>
      </c>
    </row>
    <row r="956" spans="1:29" x14ac:dyDescent="0.25">
      <c r="A956" t="s">
        <v>2447</v>
      </c>
      <c r="B956" t="s">
        <v>715</v>
      </c>
      <c r="C956" t="s">
        <v>1915</v>
      </c>
      <c r="D956" t="s">
        <v>717</v>
      </c>
      <c r="E956" t="s">
        <v>716</v>
      </c>
      <c r="F956" t="s">
        <v>718</v>
      </c>
      <c r="G956" t="s">
        <v>1897</v>
      </c>
      <c r="H956" t="s">
        <v>2159</v>
      </c>
      <c r="I956" t="s">
        <v>2160</v>
      </c>
      <c r="J956" s="74" t="s">
        <v>2448</v>
      </c>
      <c r="K956" t="s">
        <v>2449</v>
      </c>
      <c r="L956" t="s">
        <v>2450</v>
      </c>
      <c r="M956" s="74" t="s">
        <v>817</v>
      </c>
      <c r="N956" t="s">
        <v>2079</v>
      </c>
      <c r="O956" t="s">
        <v>819</v>
      </c>
      <c r="P956" s="74" t="s">
        <v>1080</v>
      </c>
      <c r="Q956" t="s">
        <v>782</v>
      </c>
      <c r="R956" t="s">
        <v>1081</v>
      </c>
      <c r="S956">
        <v>365</v>
      </c>
      <c r="T956" t="s">
        <v>2451</v>
      </c>
      <c r="U956" s="74" t="s">
        <v>2452</v>
      </c>
      <c r="V956" t="s">
        <v>2334</v>
      </c>
      <c r="W956" t="s">
        <v>124</v>
      </c>
      <c r="X956">
        <v>12</v>
      </c>
      <c r="Y956">
        <v>37.01</v>
      </c>
      <c r="Z956">
        <v>34.090000000000003</v>
      </c>
      <c r="AA956">
        <v>17.05</v>
      </c>
      <c r="AB956" s="74" t="s">
        <v>2453</v>
      </c>
      <c r="AC956" s="74" t="s">
        <v>2454</v>
      </c>
    </row>
    <row r="957" spans="1:29" x14ac:dyDescent="0.25">
      <c r="A957" t="s">
        <v>2447</v>
      </c>
      <c r="B957" t="s">
        <v>715</v>
      </c>
      <c r="C957" t="s">
        <v>1915</v>
      </c>
      <c r="D957" t="s">
        <v>717</v>
      </c>
      <c r="E957" t="s">
        <v>716</v>
      </c>
      <c r="F957" t="s">
        <v>718</v>
      </c>
      <c r="G957" t="s">
        <v>1897</v>
      </c>
      <c r="H957" t="s">
        <v>2159</v>
      </c>
      <c r="I957" t="s">
        <v>2160</v>
      </c>
      <c r="J957" s="74" t="s">
        <v>2448</v>
      </c>
      <c r="K957" t="s">
        <v>2449</v>
      </c>
      <c r="L957" t="s">
        <v>2450</v>
      </c>
      <c r="M957" s="74" t="s">
        <v>817</v>
      </c>
      <c r="N957" t="s">
        <v>2079</v>
      </c>
      <c r="O957" t="s">
        <v>819</v>
      </c>
      <c r="P957" s="74" t="s">
        <v>1080</v>
      </c>
      <c r="Q957" t="s">
        <v>782</v>
      </c>
      <c r="R957" t="s">
        <v>1081</v>
      </c>
      <c r="S957">
        <v>365</v>
      </c>
      <c r="T957" t="s">
        <v>2451</v>
      </c>
      <c r="U957" s="74" t="s">
        <v>2452</v>
      </c>
      <c r="V957" t="s">
        <v>2145</v>
      </c>
      <c r="W957" t="s">
        <v>2146</v>
      </c>
      <c r="X957">
        <v>12</v>
      </c>
      <c r="Y957">
        <v>93.19</v>
      </c>
      <c r="Z957">
        <v>51.23</v>
      </c>
      <c r="AA957">
        <v>35.06</v>
      </c>
      <c r="AB957" s="74" t="s">
        <v>2453</v>
      </c>
      <c r="AC957" s="74" t="s">
        <v>2454</v>
      </c>
    </row>
    <row r="958" spans="1:29" x14ac:dyDescent="0.25">
      <c r="A958" t="s">
        <v>2447</v>
      </c>
      <c r="B958" t="s">
        <v>715</v>
      </c>
      <c r="C958" t="s">
        <v>1915</v>
      </c>
      <c r="D958" t="s">
        <v>717</v>
      </c>
      <c r="E958" t="s">
        <v>716</v>
      </c>
      <c r="F958" t="s">
        <v>718</v>
      </c>
      <c r="G958" t="s">
        <v>1897</v>
      </c>
      <c r="H958" t="s">
        <v>2159</v>
      </c>
      <c r="I958" t="s">
        <v>2160</v>
      </c>
      <c r="J958" s="74" t="s">
        <v>2448</v>
      </c>
      <c r="K958" t="s">
        <v>2449</v>
      </c>
      <c r="L958" t="s">
        <v>2450</v>
      </c>
      <c r="M958" s="74" t="s">
        <v>817</v>
      </c>
      <c r="N958" t="s">
        <v>2079</v>
      </c>
      <c r="O958" t="s">
        <v>819</v>
      </c>
      <c r="P958" s="74" t="s">
        <v>1080</v>
      </c>
      <c r="Q958" t="s">
        <v>782</v>
      </c>
      <c r="R958" t="s">
        <v>1081</v>
      </c>
      <c r="S958">
        <v>365</v>
      </c>
      <c r="T958" t="s">
        <v>2451</v>
      </c>
      <c r="U958" s="74" t="s">
        <v>2452</v>
      </c>
      <c r="V958" t="s">
        <v>2455</v>
      </c>
      <c r="W958" t="s">
        <v>1498</v>
      </c>
      <c r="X958">
        <v>12</v>
      </c>
      <c r="Y958">
        <v>30.03</v>
      </c>
      <c r="Z958">
        <v>30</v>
      </c>
      <c r="AA958">
        <v>23.16</v>
      </c>
      <c r="AB958" s="74" t="s">
        <v>2453</v>
      </c>
      <c r="AC958" s="74" t="s">
        <v>2454</v>
      </c>
    </row>
    <row r="959" spans="1:29" x14ac:dyDescent="0.25">
      <c r="A959" t="s">
        <v>2447</v>
      </c>
      <c r="B959" t="s">
        <v>715</v>
      </c>
      <c r="C959" t="s">
        <v>1915</v>
      </c>
      <c r="D959" t="s">
        <v>717</v>
      </c>
      <c r="E959" t="s">
        <v>716</v>
      </c>
      <c r="F959" t="s">
        <v>718</v>
      </c>
      <c r="G959" t="s">
        <v>1897</v>
      </c>
      <c r="H959" t="s">
        <v>2159</v>
      </c>
      <c r="I959" t="s">
        <v>2160</v>
      </c>
      <c r="J959" s="74" t="s">
        <v>2448</v>
      </c>
      <c r="K959" t="s">
        <v>2449</v>
      </c>
      <c r="L959" t="s">
        <v>2450</v>
      </c>
      <c r="M959" s="74" t="s">
        <v>817</v>
      </c>
      <c r="N959" t="s">
        <v>2079</v>
      </c>
      <c r="O959" t="s">
        <v>819</v>
      </c>
      <c r="P959" s="74" t="s">
        <v>1080</v>
      </c>
      <c r="Q959" t="s">
        <v>782</v>
      </c>
      <c r="R959" t="s">
        <v>1081</v>
      </c>
      <c r="S959">
        <v>365</v>
      </c>
      <c r="T959" t="s">
        <v>2451</v>
      </c>
      <c r="U959" s="74" t="s">
        <v>2452</v>
      </c>
      <c r="V959" t="s">
        <v>2150</v>
      </c>
      <c r="W959" t="s">
        <v>1680</v>
      </c>
      <c r="X959">
        <v>12</v>
      </c>
      <c r="Y959">
        <v>37.64</v>
      </c>
      <c r="Z959">
        <v>37.47</v>
      </c>
      <c r="AA959">
        <v>28.74</v>
      </c>
      <c r="AB959" s="74" t="s">
        <v>2453</v>
      </c>
      <c r="AC959" s="74" t="s">
        <v>2454</v>
      </c>
    </row>
    <row r="960" spans="1:29" x14ac:dyDescent="0.25">
      <c r="A960" t="s">
        <v>2447</v>
      </c>
      <c r="B960" t="s">
        <v>715</v>
      </c>
      <c r="C960" t="s">
        <v>1915</v>
      </c>
      <c r="D960" t="s">
        <v>717</v>
      </c>
      <c r="E960" t="s">
        <v>716</v>
      </c>
      <c r="F960" t="s">
        <v>718</v>
      </c>
      <c r="G960" t="s">
        <v>1897</v>
      </c>
      <c r="H960" t="s">
        <v>2159</v>
      </c>
      <c r="I960" t="s">
        <v>2160</v>
      </c>
      <c r="J960" s="74" t="s">
        <v>2448</v>
      </c>
      <c r="K960" t="s">
        <v>2449</v>
      </c>
      <c r="L960" t="s">
        <v>2450</v>
      </c>
      <c r="M960" s="74" t="s">
        <v>817</v>
      </c>
      <c r="N960" t="s">
        <v>2079</v>
      </c>
      <c r="O960" t="s">
        <v>819</v>
      </c>
      <c r="P960" s="74" t="s">
        <v>1080</v>
      </c>
      <c r="Q960" t="s">
        <v>782</v>
      </c>
      <c r="R960" t="s">
        <v>1081</v>
      </c>
      <c r="S960">
        <v>365</v>
      </c>
      <c r="T960" t="s">
        <v>2451</v>
      </c>
      <c r="U960" s="74" t="s">
        <v>2452</v>
      </c>
      <c r="V960" t="s">
        <v>2396</v>
      </c>
      <c r="W960" t="s">
        <v>843</v>
      </c>
      <c r="X960">
        <v>12</v>
      </c>
      <c r="Y960">
        <v>13.2</v>
      </c>
      <c r="Z960">
        <v>13.17</v>
      </c>
      <c r="AA960">
        <v>6.58</v>
      </c>
      <c r="AB960" s="74" t="s">
        <v>2453</v>
      </c>
      <c r="AC960" s="74" t="s">
        <v>2454</v>
      </c>
    </row>
    <row r="961" spans="1:29" x14ac:dyDescent="0.25">
      <c r="A961" t="s">
        <v>2447</v>
      </c>
      <c r="B961" t="s">
        <v>715</v>
      </c>
      <c r="C961" t="s">
        <v>1915</v>
      </c>
      <c r="D961" t="s">
        <v>717</v>
      </c>
      <c r="E961" t="s">
        <v>716</v>
      </c>
      <c r="F961" t="s">
        <v>718</v>
      </c>
      <c r="G961" t="s">
        <v>1897</v>
      </c>
      <c r="H961" t="s">
        <v>2159</v>
      </c>
      <c r="I961" t="s">
        <v>2160</v>
      </c>
      <c r="J961" s="74" t="s">
        <v>2448</v>
      </c>
      <c r="K961" t="s">
        <v>2449</v>
      </c>
      <c r="L961" t="s">
        <v>2450</v>
      </c>
      <c r="M961" s="74" t="s">
        <v>817</v>
      </c>
      <c r="N961" t="s">
        <v>2079</v>
      </c>
      <c r="O961" t="s">
        <v>819</v>
      </c>
      <c r="P961" s="74" t="s">
        <v>1080</v>
      </c>
      <c r="Q961" t="s">
        <v>782</v>
      </c>
      <c r="R961" t="s">
        <v>1081</v>
      </c>
      <c r="S961">
        <v>365</v>
      </c>
      <c r="T961" t="s">
        <v>2451</v>
      </c>
      <c r="U961" s="74" t="s">
        <v>2452</v>
      </c>
      <c r="V961" t="s">
        <v>2170</v>
      </c>
      <c r="W961" t="s">
        <v>2171</v>
      </c>
      <c r="X961">
        <v>12</v>
      </c>
      <c r="Y961">
        <v>62.82</v>
      </c>
      <c r="Z961">
        <v>62</v>
      </c>
      <c r="AA961">
        <v>31</v>
      </c>
      <c r="AB961" s="74" t="s">
        <v>2453</v>
      </c>
      <c r="AC961" s="74" t="s">
        <v>2454</v>
      </c>
    </row>
    <row r="962" spans="1:29" x14ac:dyDescent="0.25">
      <c r="A962" t="s">
        <v>2456</v>
      </c>
      <c r="B962" t="s">
        <v>715</v>
      </c>
      <c r="C962" t="s">
        <v>1915</v>
      </c>
      <c r="D962" t="s">
        <v>717</v>
      </c>
      <c r="E962" t="s">
        <v>716</v>
      </c>
      <c r="F962" t="s">
        <v>718</v>
      </c>
      <c r="G962" t="s">
        <v>2457</v>
      </c>
      <c r="H962" t="s">
        <v>906</v>
      </c>
      <c r="I962" t="s">
        <v>907</v>
      </c>
      <c r="J962" s="74" t="s">
        <v>2458</v>
      </c>
      <c r="K962" t="s">
        <v>2459</v>
      </c>
      <c r="L962" t="s">
        <v>2460</v>
      </c>
      <c r="M962" s="74" t="s">
        <v>2423</v>
      </c>
      <c r="N962" t="s">
        <v>2424</v>
      </c>
      <c r="O962" t="s">
        <v>2425</v>
      </c>
      <c r="P962" s="74" t="s">
        <v>2461</v>
      </c>
      <c r="Q962" t="s">
        <v>2462</v>
      </c>
      <c r="R962" t="s">
        <v>2463</v>
      </c>
      <c r="S962">
        <v>365</v>
      </c>
      <c r="T962" t="s">
        <v>2464</v>
      </c>
      <c r="U962" s="74" t="s">
        <v>2465</v>
      </c>
      <c r="V962" t="s">
        <v>1954</v>
      </c>
      <c r="W962" t="s">
        <v>1955</v>
      </c>
      <c r="X962">
        <v>19</v>
      </c>
      <c r="Y962">
        <v>7.3</v>
      </c>
      <c r="Z962">
        <v>2.2799999999999998</v>
      </c>
      <c r="AA962">
        <v>1.1399999999999999</v>
      </c>
      <c r="AB962" s="74" t="s">
        <v>2466</v>
      </c>
      <c r="AC962" s="74" t="s">
        <v>2467</v>
      </c>
    </row>
    <row r="963" spans="1:29" x14ac:dyDescent="0.25">
      <c r="A963" t="s">
        <v>2456</v>
      </c>
      <c r="B963" t="s">
        <v>715</v>
      </c>
      <c r="C963" t="s">
        <v>1915</v>
      </c>
      <c r="D963" t="s">
        <v>717</v>
      </c>
      <c r="E963" t="s">
        <v>716</v>
      </c>
      <c r="F963" t="s">
        <v>718</v>
      </c>
      <c r="G963" t="s">
        <v>2457</v>
      </c>
      <c r="H963" t="s">
        <v>906</v>
      </c>
      <c r="I963" t="s">
        <v>907</v>
      </c>
      <c r="J963" s="74" t="s">
        <v>2458</v>
      </c>
      <c r="K963" t="s">
        <v>2459</v>
      </c>
      <c r="L963" t="s">
        <v>2460</v>
      </c>
      <c r="M963" s="74" t="s">
        <v>2423</v>
      </c>
      <c r="N963" t="s">
        <v>2424</v>
      </c>
      <c r="O963" t="s">
        <v>2425</v>
      </c>
      <c r="P963" s="74" t="s">
        <v>2461</v>
      </c>
      <c r="Q963" t="s">
        <v>2462</v>
      </c>
      <c r="R963" t="s">
        <v>2463</v>
      </c>
      <c r="S963">
        <v>365</v>
      </c>
      <c r="T963" t="s">
        <v>2464</v>
      </c>
      <c r="U963" s="74" t="s">
        <v>2465</v>
      </c>
      <c r="V963" t="s">
        <v>2195</v>
      </c>
      <c r="W963" t="s">
        <v>1298</v>
      </c>
      <c r="X963">
        <v>19</v>
      </c>
      <c r="Y963">
        <v>32.21</v>
      </c>
      <c r="Z963">
        <v>17.96</v>
      </c>
      <c r="AA963">
        <v>9</v>
      </c>
      <c r="AB963" s="74" t="s">
        <v>2466</v>
      </c>
      <c r="AC963" s="74" t="s">
        <v>2467</v>
      </c>
    </row>
    <row r="964" spans="1:29" x14ac:dyDescent="0.25">
      <c r="A964" t="s">
        <v>2456</v>
      </c>
      <c r="B964" t="s">
        <v>715</v>
      </c>
      <c r="C964" t="s">
        <v>1915</v>
      </c>
      <c r="D964" t="s">
        <v>717</v>
      </c>
      <c r="E964" t="s">
        <v>716</v>
      </c>
      <c r="F964" t="s">
        <v>718</v>
      </c>
      <c r="G964" t="s">
        <v>2457</v>
      </c>
      <c r="H964" t="s">
        <v>906</v>
      </c>
      <c r="I964" t="s">
        <v>907</v>
      </c>
      <c r="J964" s="74" t="s">
        <v>2458</v>
      </c>
      <c r="K964" t="s">
        <v>2459</v>
      </c>
      <c r="L964" t="s">
        <v>2460</v>
      </c>
      <c r="M964" s="74" t="s">
        <v>2423</v>
      </c>
      <c r="N964" t="s">
        <v>2424</v>
      </c>
      <c r="O964" t="s">
        <v>2425</v>
      </c>
      <c r="P964" s="74" t="s">
        <v>2461</v>
      </c>
      <c r="Q964" t="s">
        <v>2462</v>
      </c>
      <c r="R964" t="s">
        <v>2463</v>
      </c>
      <c r="S964">
        <v>365</v>
      </c>
      <c r="T964" t="s">
        <v>2464</v>
      </c>
      <c r="U964" s="74" t="s">
        <v>2465</v>
      </c>
      <c r="V964" t="s">
        <v>2269</v>
      </c>
      <c r="W964" t="s">
        <v>2270</v>
      </c>
      <c r="X964">
        <v>19</v>
      </c>
      <c r="Y964">
        <v>3.49</v>
      </c>
      <c r="Z964">
        <v>3.28</v>
      </c>
      <c r="AA964">
        <v>1.65</v>
      </c>
      <c r="AB964" s="74" t="s">
        <v>2466</v>
      </c>
      <c r="AC964" s="74" t="s">
        <v>2467</v>
      </c>
    </row>
    <row r="965" spans="1:29" x14ac:dyDescent="0.25">
      <c r="A965" t="s">
        <v>2456</v>
      </c>
      <c r="B965" t="s">
        <v>715</v>
      </c>
      <c r="C965" t="s">
        <v>1915</v>
      </c>
      <c r="D965" t="s">
        <v>717</v>
      </c>
      <c r="E965" t="s">
        <v>716</v>
      </c>
      <c r="F965" t="s">
        <v>718</v>
      </c>
      <c r="G965" t="s">
        <v>2457</v>
      </c>
      <c r="H965" t="s">
        <v>906</v>
      </c>
      <c r="I965" t="s">
        <v>907</v>
      </c>
      <c r="J965" s="74" t="s">
        <v>2458</v>
      </c>
      <c r="K965" t="s">
        <v>2459</v>
      </c>
      <c r="L965" t="s">
        <v>2460</v>
      </c>
      <c r="M965" s="74" t="s">
        <v>2423</v>
      </c>
      <c r="N965" t="s">
        <v>2424</v>
      </c>
      <c r="O965" t="s">
        <v>2425</v>
      </c>
      <c r="P965" s="74" t="s">
        <v>2461</v>
      </c>
      <c r="Q965" t="s">
        <v>2462</v>
      </c>
      <c r="R965" t="s">
        <v>2463</v>
      </c>
      <c r="S965">
        <v>365</v>
      </c>
      <c r="T965" t="s">
        <v>2464</v>
      </c>
      <c r="U965" s="74" t="s">
        <v>2465</v>
      </c>
      <c r="V965" t="s">
        <v>2106</v>
      </c>
      <c r="W965" t="s">
        <v>2107</v>
      </c>
      <c r="X965">
        <v>19</v>
      </c>
      <c r="Y965">
        <v>15.29</v>
      </c>
      <c r="Z965">
        <v>7.53</v>
      </c>
      <c r="AA965">
        <v>3.75</v>
      </c>
      <c r="AB965" s="74" t="s">
        <v>2466</v>
      </c>
      <c r="AC965" s="74" t="s">
        <v>2467</v>
      </c>
    </row>
    <row r="966" spans="1:29" x14ac:dyDescent="0.25">
      <c r="A966" t="s">
        <v>2456</v>
      </c>
      <c r="B966" t="s">
        <v>715</v>
      </c>
      <c r="C966" t="s">
        <v>1915</v>
      </c>
      <c r="D966" t="s">
        <v>717</v>
      </c>
      <c r="E966" t="s">
        <v>716</v>
      </c>
      <c r="F966" t="s">
        <v>718</v>
      </c>
      <c r="G966" t="s">
        <v>2457</v>
      </c>
      <c r="H966" t="s">
        <v>906</v>
      </c>
      <c r="I966" t="s">
        <v>907</v>
      </c>
      <c r="J966" s="74" t="s">
        <v>2458</v>
      </c>
      <c r="K966" t="s">
        <v>2459</v>
      </c>
      <c r="L966" t="s">
        <v>2460</v>
      </c>
      <c r="M966" s="74" t="s">
        <v>2423</v>
      </c>
      <c r="N966" t="s">
        <v>2424</v>
      </c>
      <c r="O966" t="s">
        <v>2425</v>
      </c>
      <c r="P966" s="74" t="s">
        <v>2461</v>
      </c>
      <c r="Q966" t="s">
        <v>2462</v>
      </c>
      <c r="R966" t="s">
        <v>2463</v>
      </c>
      <c r="S966">
        <v>365</v>
      </c>
      <c r="T966" t="s">
        <v>2464</v>
      </c>
      <c r="U966" s="74" t="s">
        <v>2465</v>
      </c>
      <c r="V966" t="s">
        <v>2154</v>
      </c>
      <c r="W966" t="s">
        <v>2155</v>
      </c>
      <c r="X966">
        <v>19</v>
      </c>
      <c r="Y966">
        <v>26.68</v>
      </c>
      <c r="Z966">
        <v>26.62</v>
      </c>
      <c r="AA966">
        <v>13.31</v>
      </c>
      <c r="AB966" s="74" t="s">
        <v>2466</v>
      </c>
      <c r="AC966" s="74" t="s">
        <v>2467</v>
      </c>
    </row>
    <row r="967" spans="1:29" x14ac:dyDescent="0.25">
      <c r="A967" t="s">
        <v>2456</v>
      </c>
      <c r="B967" t="s">
        <v>715</v>
      </c>
      <c r="C967" t="s">
        <v>1915</v>
      </c>
      <c r="D967" t="s">
        <v>717</v>
      </c>
      <c r="E967" t="s">
        <v>716</v>
      </c>
      <c r="F967" t="s">
        <v>718</v>
      </c>
      <c r="G967" t="s">
        <v>2457</v>
      </c>
      <c r="H967" t="s">
        <v>906</v>
      </c>
      <c r="I967" t="s">
        <v>907</v>
      </c>
      <c r="J967" s="74" t="s">
        <v>2458</v>
      </c>
      <c r="K967" t="s">
        <v>2459</v>
      </c>
      <c r="L967" t="s">
        <v>2460</v>
      </c>
      <c r="M967" s="74" t="s">
        <v>2423</v>
      </c>
      <c r="N967" t="s">
        <v>2424</v>
      </c>
      <c r="O967" t="s">
        <v>2425</v>
      </c>
      <c r="P967" s="74" t="s">
        <v>2461</v>
      </c>
      <c r="Q967" t="s">
        <v>2462</v>
      </c>
      <c r="R967" t="s">
        <v>2463</v>
      </c>
      <c r="S967">
        <v>365</v>
      </c>
      <c r="T967" t="s">
        <v>2464</v>
      </c>
      <c r="U967" s="74" t="s">
        <v>2465</v>
      </c>
      <c r="V967" t="s">
        <v>2267</v>
      </c>
      <c r="W967" t="s">
        <v>2268</v>
      </c>
      <c r="X967">
        <v>19</v>
      </c>
      <c r="Y967">
        <v>2.11</v>
      </c>
      <c r="Z967">
        <v>1.8</v>
      </c>
      <c r="AA967">
        <v>0.9</v>
      </c>
      <c r="AB967" s="74" t="s">
        <v>2466</v>
      </c>
      <c r="AC967" s="74" t="s">
        <v>2467</v>
      </c>
    </row>
    <row r="968" spans="1:29" x14ac:dyDescent="0.25">
      <c r="A968" t="s">
        <v>2456</v>
      </c>
      <c r="B968" t="s">
        <v>715</v>
      </c>
      <c r="C968" t="s">
        <v>1915</v>
      </c>
      <c r="D968" t="s">
        <v>717</v>
      </c>
      <c r="E968" t="s">
        <v>716</v>
      </c>
      <c r="F968" t="s">
        <v>718</v>
      </c>
      <c r="G968" t="s">
        <v>2457</v>
      </c>
      <c r="H968" t="s">
        <v>906</v>
      </c>
      <c r="I968" t="s">
        <v>907</v>
      </c>
      <c r="J968" s="74" t="s">
        <v>2458</v>
      </c>
      <c r="K968" t="s">
        <v>2459</v>
      </c>
      <c r="L968" t="s">
        <v>2460</v>
      </c>
      <c r="M968" s="74" t="s">
        <v>2423</v>
      </c>
      <c r="N968" t="s">
        <v>2424</v>
      </c>
      <c r="O968" t="s">
        <v>2425</v>
      </c>
      <c r="P968" s="74" t="s">
        <v>2461</v>
      </c>
      <c r="Q968" t="s">
        <v>2462</v>
      </c>
      <c r="R968" t="s">
        <v>2463</v>
      </c>
      <c r="S968">
        <v>365</v>
      </c>
      <c r="T968" t="s">
        <v>2464</v>
      </c>
      <c r="U968" s="74" t="s">
        <v>2465</v>
      </c>
      <c r="V968" t="s">
        <v>2468</v>
      </c>
      <c r="W968" t="s">
        <v>2469</v>
      </c>
      <c r="X968">
        <v>19</v>
      </c>
      <c r="Y968">
        <v>4.58</v>
      </c>
      <c r="AB968" s="74" t="s">
        <v>2466</v>
      </c>
      <c r="AC968" s="74" t="s">
        <v>2467</v>
      </c>
    </row>
    <row r="969" spans="1:29" x14ac:dyDescent="0.25">
      <c r="A969" t="s">
        <v>2456</v>
      </c>
      <c r="B969" t="s">
        <v>715</v>
      </c>
      <c r="C969" t="s">
        <v>1915</v>
      </c>
      <c r="D969" t="s">
        <v>717</v>
      </c>
      <c r="E969" t="s">
        <v>716</v>
      </c>
      <c r="F969" t="s">
        <v>718</v>
      </c>
      <c r="G969" t="s">
        <v>2457</v>
      </c>
      <c r="H969" t="s">
        <v>906</v>
      </c>
      <c r="I969" t="s">
        <v>907</v>
      </c>
      <c r="J969" s="74" t="s">
        <v>2458</v>
      </c>
      <c r="K969" t="s">
        <v>2459</v>
      </c>
      <c r="L969" t="s">
        <v>2460</v>
      </c>
      <c r="M969" s="74" t="s">
        <v>2423</v>
      </c>
      <c r="N969" t="s">
        <v>2424</v>
      </c>
      <c r="O969" t="s">
        <v>2425</v>
      </c>
      <c r="P969" s="74" t="s">
        <v>2461</v>
      </c>
      <c r="Q969" t="s">
        <v>2462</v>
      </c>
      <c r="R969" t="s">
        <v>2463</v>
      </c>
      <c r="S969">
        <v>365</v>
      </c>
      <c r="T969" t="s">
        <v>2464</v>
      </c>
      <c r="U969" s="74" t="s">
        <v>2465</v>
      </c>
      <c r="V969" t="s">
        <v>2470</v>
      </c>
      <c r="W969" t="s">
        <v>2094</v>
      </c>
      <c r="X969">
        <v>19</v>
      </c>
      <c r="Y969">
        <v>16.73</v>
      </c>
      <c r="Z969">
        <v>4.32</v>
      </c>
      <c r="AA969">
        <v>2.16</v>
      </c>
      <c r="AB969" s="74" t="s">
        <v>2466</v>
      </c>
      <c r="AC969" s="74" t="s">
        <v>2467</v>
      </c>
    </row>
    <row r="970" spans="1:29" x14ac:dyDescent="0.25">
      <c r="A970" t="s">
        <v>2456</v>
      </c>
      <c r="B970" t="s">
        <v>715</v>
      </c>
      <c r="C970" t="s">
        <v>1915</v>
      </c>
      <c r="D970" t="s">
        <v>717</v>
      </c>
      <c r="E970" t="s">
        <v>716</v>
      </c>
      <c r="F970" t="s">
        <v>718</v>
      </c>
      <c r="G970" t="s">
        <v>2457</v>
      </c>
      <c r="H970" t="s">
        <v>906</v>
      </c>
      <c r="I970" t="s">
        <v>907</v>
      </c>
      <c r="J970" s="74" t="s">
        <v>2458</v>
      </c>
      <c r="K970" t="s">
        <v>2459</v>
      </c>
      <c r="L970" t="s">
        <v>2460</v>
      </c>
      <c r="M970" s="74" t="s">
        <v>2423</v>
      </c>
      <c r="N970" t="s">
        <v>2424</v>
      </c>
      <c r="O970" t="s">
        <v>2425</v>
      </c>
      <c r="P970" s="74" t="s">
        <v>2461</v>
      </c>
      <c r="Q970" t="s">
        <v>2462</v>
      </c>
      <c r="R970" t="s">
        <v>2463</v>
      </c>
      <c r="S970">
        <v>365</v>
      </c>
      <c r="T970" t="s">
        <v>2464</v>
      </c>
      <c r="U970" s="74" t="s">
        <v>2465</v>
      </c>
      <c r="V970" t="s">
        <v>2429</v>
      </c>
      <c r="W970" t="s">
        <v>900</v>
      </c>
      <c r="X970">
        <v>19</v>
      </c>
      <c r="Y970">
        <v>8.14</v>
      </c>
      <c r="Z970">
        <v>6.54</v>
      </c>
      <c r="AA970">
        <v>3.28</v>
      </c>
      <c r="AB970" s="74" t="s">
        <v>2466</v>
      </c>
      <c r="AC970" s="74" t="s">
        <v>2467</v>
      </c>
    </row>
    <row r="971" spans="1:29" x14ac:dyDescent="0.25">
      <c r="A971" t="s">
        <v>2456</v>
      </c>
      <c r="B971" t="s">
        <v>715</v>
      </c>
      <c r="C971" t="s">
        <v>1915</v>
      </c>
      <c r="D971" t="s">
        <v>717</v>
      </c>
      <c r="E971" t="s">
        <v>716</v>
      </c>
      <c r="F971" t="s">
        <v>718</v>
      </c>
      <c r="G971" t="s">
        <v>2457</v>
      </c>
      <c r="H971" t="s">
        <v>906</v>
      </c>
      <c r="I971" t="s">
        <v>907</v>
      </c>
      <c r="J971" s="74" t="s">
        <v>2458</v>
      </c>
      <c r="K971" t="s">
        <v>2459</v>
      </c>
      <c r="L971" t="s">
        <v>2460</v>
      </c>
      <c r="M971" s="74" t="s">
        <v>2423</v>
      </c>
      <c r="N971" t="s">
        <v>2424</v>
      </c>
      <c r="O971" t="s">
        <v>2425</v>
      </c>
      <c r="P971" s="74" t="s">
        <v>2461</v>
      </c>
      <c r="Q971" t="s">
        <v>2462</v>
      </c>
      <c r="R971" t="s">
        <v>2463</v>
      </c>
      <c r="S971">
        <v>365</v>
      </c>
      <c r="T971" t="s">
        <v>2464</v>
      </c>
      <c r="U971" s="74" t="s">
        <v>2465</v>
      </c>
      <c r="V971" t="s">
        <v>2257</v>
      </c>
      <c r="W971" t="s">
        <v>2258</v>
      </c>
      <c r="X971">
        <v>19</v>
      </c>
      <c r="Y971">
        <v>8.36</v>
      </c>
      <c r="Z971">
        <v>4.1900000000000004</v>
      </c>
      <c r="AA971">
        <v>2.1</v>
      </c>
      <c r="AB971" s="74" t="s">
        <v>2466</v>
      </c>
      <c r="AC971" s="74" t="s">
        <v>2467</v>
      </c>
    </row>
    <row r="972" spans="1:29" x14ac:dyDescent="0.25">
      <c r="A972" t="s">
        <v>2456</v>
      </c>
      <c r="B972" t="s">
        <v>715</v>
      </c>
      <c r="C972" t="s">
        <v>1915</v>
      </c>
      <c r="D972" t="s">
        <v>717</v>
      </c>
      <c r="E972" t="s">
        <v>716</v>
      </c>
      <c r="F972" t="s">
        <v>718</v>
      </c>
      <c r="G972" t="s">
        <v>2457</v>
      </c>
      <c r="H972" t="s">
        <v>906</v>
      </c>
      <c r="I972" t="s">
        <v>907</v>
      </c>
      <c r="J972" s="74" t="s">
        <v>2458</v>
      </c>
      <c r="K972" t="s">
        <v>2459</v>
      </c>
      <c r="L972" t="s">
        <v>2460</v>
      </c>
      <c r="M972" s="74" t="s">
        <v>2423</v>
      </c>
      <c r="N972" t="s">
        <v>2424</v>
      </c>
      <c r="O972" t="s">
        <v>2425</v>
      </c>
      <c r="P972" s="74" t="s">
        <v>2461</v>
      </c>
      <c r="Q972" t="s">
        <v>2462</v>
      </c>
      <c r="R972" t="s">
        <v>2463</v>
      </c>
      <c r="S972">
        <v>365</v>
      </c>
      <c r="T972" t="s">
        <v>2464</v>
      </c>
      <c r="U972" s="74" t="s">
        <v>2465</v>
      </c>
      <c r="V972" t="s">
        <v>2196</v>
      </c>
      <c r="W972" t="s">
        <v>1337</v>
      </c>
      <c r="X972">
        <v>19</v>
      </c>
      <c r="Y972">
        <v>6.69</v>
      </c>
      <c r="Z972">
        <v>2.0299999999999998</v>
      </c>
      <c r="AA972">
        <v>1.01</v>
      </c>
      <c r="AB972" s="74" t="s">
        <v>2466</v>
      </c>
      <c r="AC972" s="74" t="s">
        <v>2467</v>
      </c>
    </row>
    <row r="973" spans="1:29" x14ac:dyDescent="0.25">
      <c r="A973" t="s">
        <v>2456</v>
      </c>
      <c r="B973" t="s">
        <v>715</v>
      </c>
      <c r="C973" t="s">
        <v>1915</v>
      </c>
      <c r="D973" t="s">
        <v>717</v>
      </c>
      <c r="E973" t="s">
        <v>716</v>
      </c>
      <c r="F973" t="s">
        <v>718</v>
      </c>
      <c r="G973" t="s">
        <v>2457</v>
      </c>
      <c r="H973" t="s">
        <v>906</v>
      </c>
      <c r="I973" t="s">
        <v>907</v>
      </c>
      <c r="J973" s="74" t="s">
        <v>2458</v>
      </c>
      <c r="K973" t="s">
        <v>2459</v>
      </c>
      <c r="L973" t="s">
        <v>2460</v>
      </c>
      <c r="M973" s="74" t="s">
        <v>2423</v>
      </c>
      <c r="N973" t="s">
        <v>2424</v>
      </c>
      <c r="O973" t="s">
        <v>2425</v>
      </c>
      <c r="P973" s="74" t="s">
        <v>2461</v>
      </c>
      <c r="Q973" t="s">
        <v>2462</v>
      </c>
      <c r="R973" t="s">
        <v>2463</v>
      </c>
      <c r="S973">
        <v>365</v>
      </c>
      <c r="T973" t="s">
        <v>2464</v>
      </c>
      <c r="U973" s="74" t="s">
        <v>2465</v>
      </c>
      <c r="V973" t="s">
        <v>2434</v>
      </c>
      <c r="W973" t="s">
        <v>2190</v>
      </c>
      <c r="X973">
        <v>19</v>
      </c>
      <c r="Y973">
        <v>12.78</v>
      </c>
      <c r="Z973">
        <v>12.77</v>
      </c>
      <c r="AA973">
        <v>6.38</v>
      </c>
      <c r="AB973" s="74" t="s">
        <v>2466</v>
      </c>
      <c r="AC973" s="74" t="s">
        <v>2467</v>
      </c>
    </row>
    <row r="974" spans="1:29" x14ac:dyDescent="0.25">
      <c r="A974" t="s">
        <v>2456</v>
      </c>
      <c r="B974" t="s">
        <v>715</v>
      </c>
      <c r="C974" t="s">
        <v>1915</v>
      </c>
      <c r="D974" t="s">
        <v>717</v>
      </c>
      <c r="E974" t="s">
        <v>716</v>
      </c>
      <c r="F974" t="s">
        <v>718</v>
      </c>
      <c r="G974" t="s">
        <v>2457</v>
      </c>
      <c r="H974" t="s">
        <v>906</v>
      </c>
      <c r="I974" t="s">
        <v>907</v>
      </c>
      <c r="J974" s="74" t="s">
        <v>2458</v>
      </c>
      <c r="K974" t="s">
        <v>2459</v>
      </c>
      <c r="L974" t="s">
        <v>2460</v>
      </c>
      <c r="M974" s="74" t="s">
        <v>2423</v>
      </c>
      <c r="N974" t="s">
        <v>2424</v>
      </c>
      <c r="O974" t="s">
        <v>2425</v>
      </c>
      <c r="P974" s="74" t="s">
        <v>2461</v>
      </c>
      <c r="Q974" t="s">
        <v>2462</v>
      </c>
      <c r="R974" t="s">
        <v>2463</v>
      </c>
      <c r="S974">
        <v>365</v>
      </c>
      <c r="T974" t="s">
        <v>2464</v>
      </c>
      <c r="U974" s="74" t="s">
        <v>2465</v>
      </c>
      <c r="V974" t="s">
        <v>2471</v>
      </c>
      <c r="W974" t="s">
        <v>2472</v>
      </c>
      <c r="X974">
        <v>19</v>
      </c>
      <c r="Y974">
        <v>1.29</v>
      </c>
      <c r="AB974" s="74" t="s">
        <v>2466</v>
      </c>
      <c r="AC974" s="74" t="s">
        <v>2467</v>
      </c>
    </row>
    <row r="975" spans="1:29" x14ac:dyDescent="0.25">
      <c r="A975" t="s">
        <v>2456</v>
      </c>
      <c r="B975" t="s">
        <v>715</v>
      </c>
      <c r="C975" t="s">
        <v>1915</v>
      </c>
      <c r="D975" t="s">
        <v>717</v>
      </c>
      <c r="E975" t="s">
        <v>716</v>
      </c>
      <c r="F975" t="s">
        <v>718</v>
      </c>
      <c r="G975" t="s">
        <v>2457</v>
      </c>
      <c r="H975" t="s">
        <v>906</v>
      </c>
      <c r="I975" t="s">
        <v>907</v>
      </c>
      <c r="J975" s="74" t="s">
        <v>2458</v>
      </c>
      <c r="K975" t="s">
        <v>2459</v>
      </c>
      <c r="L975" t="s">
        <v>2460</v>
      </c>
      <c r="M975" s="74" t="s">
        <v>2423</v>
      </c>
      <c r="N975" t="s">
        <v>2424</v>
      </c>
      <c r="O975" t="s">
        <v>2425</v>
      </c>
      <c r="P975" s="74" t="s">
        <v>2461</v>
      </c>
      <c r="Q975" t="s">
        <v>2462</v>
      </c>
      <c r="R975" t="s">
        <v>2463</v>
      </c>
      <c r="S975">
        <v>365</v>
      </c>
      <c r="T975" t="s">
        <v>2464</v>
      </c>
      <c r="U975" s="74" t="s">
        <v>2465</v>
      </c>
      <c r="V975" t="s">
        <v>2360</v>
      </c>
      <c r="W975" t="s">
        <v>2361</v>
      </c>
      <c r="X975">
        <v>19</v>
      </c>
      <c r="Y975">
        <v>1.05</v>
      </c>
      <c r="AB975" s="74" t="s">
        <v>2466</v>
      </c>
      <c r="AC975" s="74" t="s">
        <v>2467</v>
      </c>
    </row>
    <row r="976" spans="1:29" x14ac:dyDescent="0.25">
      <c r="A976" t="s">
        <v>2456</v>
      </c>
      <c r="B976" t="s">
        <v>715</v>
      </c>
      <c r="C976" t="s">
        <v>1915</v>
      </c>
      <c r="D976" t="s">
        <v>717</v>
      </c>
      <c r="E976" t="s">
        <v>716</v>
      </c>
      <c r="F976" t="s">
        <v>718</v>
      </c>
      <c r="G976" t="s">
        <v>2457</v>
      </c>
      <c r="H976" t="s">
        <v>906</v>
      </c>
      <c r="I976" t="s">
        <v>907</v>
      </c>
      <c r="J976" s="74" t="s">
        <v>2458</v>
      </c>
      <c r="K976" t="s">
        <v>2459</v>
      </c>
      <c r="L976" t="s">
        <v>2460</v>
      </c>
      <c r="M976" s="74" t="s">
        <v>2423</v>
      </c>
      <c r="N976" t="s">
        <v>2424</v>
      </c>
      <c r="O976" t="s">
        <v>2425</v>
      </c>
      <c r="P976" s="74" t="s">
        <v>2461</v>
      </c>
      <c r="Q976" t="s">
        <v>2462</v>
      </c>
      <c r="R976" t="s">
        <v>2463</v>
      </c>
      <c r="S976">
        <v>365</v>
      </c>
      <c r="T976" t="s">
        <v>2464</v>
      </c>
      <c r="U976" s="74" t="s">
        <v>2465</v>
      </c>
      <c r="V976" t="s">
        <v>1950</v>
      </c>
      <c r="W976" t="s">
        <v>1951</v>
      </c>
      <c r="X976">
        <v>19</v>
      </c>
      <c r="Y976">
        <v>1.91</v>
      </c>
      <c r="AB976" s="74" t="s">
        <v>2466</v>
      </c>
      <c r="AC976" s="74" t="s">
        <v>2467</v>
      </c>
    </row>
    <row r="977" spans="1:29" x14ac:dyDescent="0.25">
      <c r="A977" t="s">
        <v>2456</v>
      </c>
      <c r="B977" t="s">
        <v>715</v>
      </c>
      <c r="C977" t="s">
        <v>1915</v>
      </c>
      <c r="D977" t="s">
        <v>717</v>
      </c>
      <c r="E977" t="s">
        <v>716</v>
      </c>
      <c r="F977" t="s">
        <v>718</v>
      </c>
      <c r="G977" t="s">
        <v>2457</v>
      </c>
      <c r="H977" t="s">
        <v>906</v>
      </c>
      <c r="I977" t="s">
        <v>907</v>
      </c>
      <c r="J977" s="74" t="s">
        <v>2458</v>
      </c>
      <c r="K977" t="s">
        <v>2459</v>
      </c>
      <c r="L977" t="s">
        <v>2460</v>
      </c>
      <c r="M977" s="74" t="s">
        <v>2423</v>
      </c>
      <c r="N977" t="s">
        <v>2424</v>
      </c>
      <c r="O977" t="s">
        <v>2425</v>
      </c>
      <c r="P977" s="74" t="s">
        <v>2461</v>
      </c>
      <c r="Q977" t="s">
        <v>2462</v>
      </c>
      <c r="R977" t="s">
        <v>2463</v>
      </c>
      <c r="S977">
        <v>365</v>
      </c>
      <c r="T977" t="s">
        <v>2464</v>
      </c>
      <c r="U977" s="74" t="s">
        <v>2465</v>
      </c>
      <c r="V977" t="s">
        <v>1956</v>
      </c>
      <c r="W977" t="s">
        <v>1957</v>
      </c>
      <c r="X977">
        <v>19</v>
      </c>
      <c r="Y977">
        <v>38.659999999999997</v>
      </c>
      <c r="Z977">
        <v>25.2</v>
      </c>
      <c r="AA977">
        <v>12.6</v>
      </c>
      <c r="AB977" s="74" t="s">
        <v>2466</v>
      </c>
      <c r="AC977" s="74" t="s">
        <v>2467</v>
      </c>
    </row>
    <row r="978" spans="1:29" x14ac:dyDescent="0.25">
      <c r="A978" t="s">
        <v>2456</v>
      </c>
      <c r="B978" t="s">
        <v>715</v>
      </c>
      <c r="C978" t="s">
        <v>1915</v>
      </c>
      <c r="D978" t="s">
        <v>717</v>
      </c>
      <c r="E978" t="s">
        <v>716</v>
      </c>
      <c r="F978" t="s">
        <v>718</v>
      </c>
      <c r="G978" t="s">
        <v>2457</v>
      </c>
      <c r="H978" t="s">
        <v>906</v>
      </c>
      <c r="I978" t="s">
        <v>907</v>
      </c>
      <c r="J978" s="74" t="s">
        <v>2458</v>
      </c>
      <c r="K978" t="s">
        <v>2459</v>
      </c>
      <c r="L978" t="s">
        <v>2460</v>
      </c>
      <c r="M978" s="74" t="s">
        <v>2423</v>
      </c>
      <c r="N978" t="s">
        <v>2424</v>
      </c>
      <c r="O978" t="s">
        <v>2425</v>
      </c>
      <c r="P978" s="74" t="s">
        <v>2461</v>
      </c>
      <c r="Q978" t="s">
        <v>2462</v>
      </c>
      <c r="R978" t="s">
        <v>2463</v>
      </c>
      <c r="S978">
        <v>365</v>
      </c>
      <c r="T978" t="s">
        <v>2464</v>
      </c>
      <c r="U978" s="74" t="s">
        <v>2465</v>
      </c>
      <c r="V978" t="s">
        <v>2473</v>
      </c>
      <c r="W978" t="s">
        <v>2474</v>
      </c>
      <c r="X978">
        <v>19</v>
      </c>
      <c r="Y978">
        <v>1.78</v>
      </c>
      <c r="AB978" s="74" t="s">
        <v>2466</v>
      </c>
      <c r="AC978" s="74" t="s">
        <v>2467</v>
      </c>
    </row>
    <row r="979" spans="1:29" x14ac:dyDescent="0.25">
      <c r="A979" t="s">
        <v>2456</v>
      </c>
      <c r="B979" t="s">
        <v>715</v>
      </c>
      <c r="C979" t="s">
        <v>1915</v>
      </c>
      <c r="D979" t="s">
        <v>717</v>
      </c>
      <c r="E979" t="s">
        <v>716</v>
      </c>
      <c r="F979" t="s">
        <v>718</v>
      </c>
      <c r="G979" t="s">
        <v>2457</v>
      </c>
      <c r="H979" t="s">
        <v>906</v>
      </c>
      <c r="I979" t="s">
        <v>907</v>
      </c>
      <c r="J979" s="74" t="s">
        <v>2458</v>
      </c>
      <c r="K979" t="s">
        <v>2459</v>
      </c>
      <c r="L979" t="s">
        <v>2460</v>
      </c>
      <c r="M979" s="74" t="s">
        <v>2423</v>
      </c>
      <c r="N979" t="s">
        <v>2424</v>
      </c>
      <c r="O979" t="s">
        <v>2425</v>
      </c>
      <c r="P979" s="74" t="s">
        <v>2461</v>
      </c>
      <c r="Q979" t="s">
        <v>2462</v>
      </c>
      <c r="R979" t="s">
        <v>2463</v>
      </c>
      <c r="S979">
        <v>365</v>
      </c>
      <c r="T979" t="s">
        <v>2464</v>
      </c>
      <c r="U979" s="74" t="s">
        <v>2465</v>
      </c>
      <c r="V979" t="s">
        <v>2475</v>
      </c>
      <c r="W979" t="s">
        <v>2476</v>
      </c>
      <c r="X979">
        <v>19</v>
      </c>
      <c r="Y979">
        <v>3.45</v>
      </c>
      <c r="AB979" s="74" t="s">
        <v>2466</v>
      </c>
      <c r="AC979" s="74" t="s">
        <v>2467</v>
      </c>
    </row>
    <row r="980" spans="1:29" x14ac:dyDescent="0.25">
      <c r="A980" t="s">
        <v>2456</v>
      </c>
      <c r="B980" t="s">
        <v>715</v>
      </c>
      <c r="C980" t="s">
        <v>1915</v>
      </c>
      <c r="D980" t="s">
        <v>717</v>
      </c>
      <c r="E980" t="s">
        <v>716</v>
      </c>
      <c r="F980" t="s">
        <v>718</v>
      </c>
      <c r="G980" t="s">
        <v>2457</v>
      </c>
      <c r="H980" t="s">
        <v>906</v>
      </c>
      <c r="I980" t="s">
        <v>907</v>
      </c>
      <c r="J980" s="74" t="s">
        <v>2458</v>
      </c>
      <c r="K980" t="s">
        <v>2459</v>
      </c>
      <c r="L980" t="s">
        <v>2460</v>
      </c>
      <c r="M980" s="74" t="s">
        <v>2423</v>
      </c>
      <c r="N980" t="s">
        <v>2424</v>
      </c>
      <c r="O980" t="s">
        <v>2425</v>
      </c>
      <c r="P980" s="74" t="s">
        <v>2461</v>
      </c>
      <c r="Q980" t="s">
        <v>2462</v>
      </c>
      <c r="R980" t="s">
        <v>2463</v>
      </c>
      <c r="S980">
        <v>365</v>
      </c>
      <c r="T980" t="s">
        <v>2464</v>
      </c>
      <c r="U980" s="74" t="s">
        <v>2465</v>
      </c>
      <c r="V980" t="s">
        <v>2108</v>
      </c>
      <c r="W980" t="s">
        <v>2109</v>
      </c>
      <c r="X980">
        <v>19</v>
      </c>
      <c r="Y980">
        <v>3.67</v>
      </c>
      <c r="Z980">
        <v>1.2</v>
      </c>
      <c r="AA980">
        <v>0.6</v>
      </c>
      <c r="AB980" s="74" t="s">
        <v>2466</v>
      </c>
      <c r="AC980" s="74" t="s">
        <v>2467</v>
      </c>
    </row>
    <row r="981" spans="1:29" x14ac:dyDescent="0.25">
      <c r="A981" t="s">
        <v>2456</v>
      </c>
      <c r="B981" t="s">
        <v>715</v>
      </c>
      <c r="C981" t="s">
        <v>1915</v>
      </c>
      <c r="D981" t="s">
        <v>717</v>
      </c>
      <c r="E981" t="s">
        <v>716</v>
      </c>
      <c r="F981" t="s">
        <v>718</v>
      </c>
      <c r="G981" t="s">
        <v>2457</v>
      </c>
      <c r="H981" t="s">
        <v>906</v>
      </c>
      <c r="I981" t="s">
        <v>907</v>
      </c>
      <c r="J981" s="74" t="s">
        <v>2458</v>
      </c>
      <c r="K981" t="s">
        <v>2459</v>
      </c>
      <c r="L981" t="s">
        <v>2460</v>
      </c>
      <c r="M981" s="74" t="s">
        <v>2423</v>
      </c>
      <c r="N981" t="s">
        <v>2424</v>
      </c>
      <c r="O981" t="s">
        <v>2425</v>
      </c>
      <c r="P981" s="74" t="s">
        <v>2461</v>
      </c>
      <c r="Q981" t="s">
        <v>2462</v>
      </c>
      <c r="R981" t="s">
        <v>2463</v>
      </c>
      <c r="S981">
        <v>365</v>
      </c>
      <c r="T981" t="s">
        <v>2464</v>
      </c>
      <c r="U981" s="74" t="s">
        <v>2465</v>
      </c>
      <c r="V981" t="s">
        <v>2477</v>
      </c>
      <c r="W981" t="s">
        <v>2478</v>
      </c>
      <c r="X981">
        <v>19</v>
      </c>
      <c r="Y981">
        <v>19.649999999999999</v>
      </c>
      <c r="Z981">
        <v>3.83</v>
      </c>
      <c r="AA981">
        <v>1.91</v>
      </c>
      <c r="AB981" s="74" t="s">
        <v>2466</v>
      </c>
      <c r="AC981" s="74" t="s">
        <v>2467</v>
      </c>
    </row>
    <row r="982" spans="1:29" x14ac:dyDescent="0.25">
      <c r="A982" t="s">
        <v>2456</v>
      </c>
      <c r="B982" t="s">
        <v>715</v>
      </c>
      <c r="C982" t="s">
        <v>1915</v>
      </c>
      <c r="D982" t="s">
        <v>717</v>
      </c>
      <c r="E982" t="s">
        <v>716</v>
      </c>
      <c r="F982" t="s">
        <v>718</v>
      </c>
      <c r="G982" t="s">
        <v>2457</v>
      </c>
      <c r="H982" t="s">
        <v>906</v>
      </c>
      <c r="I982" t="s">
        <v>907</v>
      </c>
      <c r="J982" s="74" t="s">
        <v>2458</v>
      </c>
      <c r="K982" t="s">
        <v>2459</v>
      </c>
      <c r="L982" t="s">
        <v>2460</v>
      </c>
      <c r="M982" s="74" t="s">
        <v>2423</v>
      </c>
      <c r="N982" t="s">
        <v>2424</v>
      </c>
      <c r="O982" t="s">
        <v>2425</v>
      </c>
      <c r="P982" s="74" t="s">
        <v>2461</v>
      </c>
      <c r="Q982" t="s">
        <v>2462</v>
      </c>
      <c r="R982" t="s">
        <v>2463</v>
      </c>
      <c r="S982">
        <v>365</v>
      </c>
      <c r="T982" t="s">
        <v>2464</v>
      </c>
      <c r="U982" s="74" t="s">
        <v>2465</v>
      </c>
      <c r="V982" t="s">
        <v>2396</v>
      </c>
      <c r="W982" t="s">
        <v>843</v>
      </c>
      <c r="X982">
        <v>19</v>
      </c>
      <c r="Y982">
        <v>2.78</v>
      </c>
      <c r="AB982" s="74" t="s">
        <v>2466</v>
      </c>
      <c r="AC982" s="74" t="s">
        <v>2467</v>
      </c>
    </row>
    <row r="983" spans="1:29" x14ac:dyDescent="0.25">
      <c r="A983" t="s">
        <v>2479</v>
      </c>
      <c r="B983" t="s">
        <v>715</v>
      </c>
      <c r="C983" t="s">
        <v>1915</v>
      </c>
      <c r="D983" t="s">
        <v>717</v>
      </c>
      <c r="E983" t="s">
        <v>716</v>
      </c>
      <c r="F983" t="s">
        <v>718</v>
      </c>
      <c r="G983" t="s">
        <v>2480</v>
      </c>
      <c r="H983" t="s">
        <v>1960</v>
      </c>
      <c r="I983" t="s">
        <v>1961</v>
      </c>
      <c r="J983" s="74" t="s">
        <v>2481</v>
      </c>
      <c r="K983" t="s">
        <v>2482</v>
      </c>
      <c r="L983" t="s">
        <v>2483</v>
      </c>
      <c r="M983" s="74" t="s">
        <v>2484</v>
      </c>
      <c r="N983" t="s">
        <v>2485</v>
      </c>
      <c r="O983" t="s">
        <v>2486</v>
      </c>
      <c r="S983">
        <v>180</v>
      </c>
      <c r="T983" t="s">
        <v>2487</v>
      </c>
      <c r="U983" s="74" t="s">
        <v>2488</v>
      </c>
      <c r="V983" t="s">
        <v>2277</v>
      </c>
      <c r="W983" t="s">
        <v>1928</v>
      </c>
      <c r="X983">
        <v>22.2</v>
      </c>
      <c r="Y983">
        <v>34.700000000000003</v>
      </c>
      <c r="Z983">
        <v>34.69</v>
      </c>
      <c r="AA983">
        <v>17.34</v>
      </c>
      <c r="AB983" s="74" t="s">
        <v>2489</v>
      </c>
      <c r="AC983" s="74" t="s">
        <v>2490</v>
      </c>
    </row>
    <row r="984" spans="1:29" x14ac:dyDescent="0.25">
      <c r="A984" t="s">
        <v>2479</v>
      </c>
      <c r="B984" t="s">
        <v>715</v>
      </c>
      <c r="C984" t="s">
        <v>1915</v>
      </c>
      <c r="D984" t="s">
        <v>717</v>
      </c>
      <c r="E984" t="s">
        <v>716</v>
      </c>
      <c r="F984" t="s">
        <v>718</v>
      </c>
      <c r="G984" t="s">
        <v>2480</v>
      </c>
      <c r="H984" t="s">
        <v>1960</v>
      </c>
      <c r="I984" t="s">
        <v>1961</v>
      </c>
      <c r="J984" s="74" t="s">
        <v>2481</v>
      </c>
      <c r="K984" t="s">
        <v>2482</v>
      </c>
      <c r="L984" t="s">
        <v>2483</v>
      </c>
      <c r="M984" s="74" t="s">
        <v>2484</v>
      </c>
      <c r="N984" t="s">
        <v>2485</v>
      </c>
      <c r="O984" t="s">
        <v>2486</v>
      </c>
      <c r="S984">
        <v>180</v>
      </c>
      <c r="T984" t="s">
        <v>2487</v>
      </c>
      <c r="U984" s="74" t="s">
        <v>2488</v>
      </c>
      <c r="V984" t="s">
        <v>2238</v>
      </c>
      <c r="W984" t="s">
        <v>2027</v>
      </c>
      <c r="X984">
        <v>22.2</v>
      </c>
      <c r="Y984">
        <v>5.94</v>
      </c>
      <c r="Z984">
        <v>5.94</v>
      </c>
      <c r="AA984">
        <v>2.97</v>
      </c>
      <c r="AB984" s="74" t="s">
        <v>2489</v>
      </c>
      <c r="AC984" s="74" t="s">
        <v>2490</v>
      </c>
    </row>
    <row r="985" spans="1:29" x14ac:dyDescent="0.25">
      <c r="A985" t="s">
        <v>2479</v>
      </c>
      <c r="B985" t="s">
        <v>715</v>
      </c>
      <c r="C985" t="s">
        <v>1915</v>
      </c>
      <c r="D985" t="s">
        <v>717</v>
      </c>
      <c r="E985" t="s">
        <v>716</v>
      </c>
      <c r="F985" t="s">
        <v>718</v>
      </c>
      <c r="G985" t="s">
        <v>2480</v>
      </c>
      <c r="H985" t="s">
        <v>1960</v>
      </c>
      <c r="I985" t="s">
        <v>1961</v>
      </c>
      <c r="J985" s="74" t="s">
        <v>2481</v>
      </c>
      <c r="K985" t="s">
        <v>2482</v>
      </c>
      <c r="L985" t="s">
        <v>2483</v>
      </c>
      <c r="M985" s="74" t="s">
        <v>2484</v>
      </c>
      <c r="N985" t="s">
        <v>2485</v>
      </c>
      <c r="O985" t="s">
        <v>2486</v>
      </c>
      <c r="S985">
        <v>180</v>
      </c>
      <c r="T985" t="s">
        <v>2487</v>
      </c>
      <c r="U985" s="74" t="s">
        <v>2488</v>
      </c>
      <c r="V985" t="s">
        <v>1987</v>
      </c>
      <c r="W985" t="s">
        <v>1988</v>
      </c>
      <c r="X985">
        <v>22.2</v>
      </c>
      <c r="Y985">
        <v>5.75</v>
      </c>
      <c r="Z985">
        <v>5.74</v>
      </c>
      <c r="AA985">
        <v>2.87</v>
      </c>
      <c r="AB985" s="74" t="s">
        <v>2489</v>
      </c>
      <c r="AC985" s="74" t="s">
        <v>2490</v>
      </c>
    </row>
    <row r="986" spans="1:29" x14ac:dyDescent="0.25">
      <c r="A986" t="s">
        <v>2479</v>
      </c>
      <c r="B986" t="s">
        <v>715</v>
      </c>
      <c r="C986" t="s">
        <v>1915</v>
      </c>
      <c r="D986" t="s">
        <v>717</v>
      </c>
      <c r="E986" t="s">
        <v>716</v>
      </c>
      <c r="F986" t="s">
        <v>718</v>
      </c>
      <c r="G986" t="s">
        <v>2480</v>
      </c>
      <c r="H986" t="s">
        <v>1960</v>
      </c>
      <c r="I986" t="s">
        <v>1961</v>
      </c>
      <c r="J986" s="74" t="s">
        <v>2481</v>
      </c>
      <c r="K986" t="s">
        <v>2482</v>
      </c>
      <c r="L986" t="s">
        <v>2483</v>
      </c>
      <c r="M986" s="74" t="s">
        <v>2484</v>
      </c>
      <c r="N986" t="s">
        <v>2485</v>
      </c>
      <c r="O986" t="s">
        <v>2486</v>
      </c>
      <c r="S986">
        <v>180</v>
      </c>
      <c r="T986" t="s">
        <v>2487</v>
      </c>
      <c r="U986" s="74" t="s">
        <v>2488</v>
      </c>
      <c r="V986" t="s">
        <v>2236</v>
      </c>
      <c r="W986" t="s">
        <v>2237</v>
      </c>
      <c r="X986">
        <v>22.2</v>
      </c>
      <c r="Y986">
        <v>6.43</v>
      </c>
      <c r="Z986">
        <v>6.42</v>
      </c>
      <c r="AA986">
        <v>3.21</v>
      </c>
      <c r="AB986" s="74" t="s">
        <v>2489</v>
      </c>
      <c r="AC986" s="74" t="s">
        <v>2490</v>
      </c>
    </row>
    <row r="987" spans="1:29" x14ac:dyDescent="0.25">
      <c r="A987" t="s">
        <v>2479</v>
      </c>
      <c r="B987" t="s">
        <v>715</v>
      </c>
      <c r="C987" t="s">
        <v>1915</v>
      </c>
      <c r="D987" t="s">
        <v>717</v>
      </c>
      <c r="E987" t="s">
        <v>716</v>
      </c>
      <c r="F987" t="s">
        <v>718</v>
      </c>
      <c r="G987" t="s">
        <v>2480</v>
      </c>
      <c r="H987" t="s">
        <v>1960</v>
      </c>
      <c r="I987" t="s">
        <v>1961</v>
      </c>
      <c r="J987" s="74" t="s">
        <v>2481</v>
      </c>
      <c r="K987" t="s">
        <v>2482</v>
      </c>
      <c r="L987" t="s">
        <v>2483</v>
      </c>
      <c r="M987" s="74" t="s">
        <v>2484</v>
      </c>
      <c r="N987" t="s">
        <v>2485</v>
      </c>
      <c r="O987" t="s">
        <v>2486</v>
      </c>
      <c r="S987">
        <v>180</v>
      </c>
      <c r="T987" t="s">
        <v>2487</v>
      </c>
      <c r="U987" s="74" t="s">
        <v>2488</v>
      </c>
      <c r="V987" t="s">
        <v>2154</v>
      </c>
      <c r="W987" t="s">
        <v>2155</v>
      </c>
      <c r="X987">
        <v>22.2</v>
      </c>
      <c r="Y987">
        <v>34.67</v>
      </c>
      <c r="Z987">
        <v>34.67</v>
      </c>
      <c r="AA987">
        <v>17.34</v>
      </c>
      <c r="AB987" s="74" t="s">
        <v>2489</v>
      </c>
      <c r="AC987" s="74" t="s">
        <v>2490</v>
      </c>
    </row>
    <row r="988" spans="1:29" x14ac:dyDescent="0.25">
      <c r="A988" t="s">
        <v>2491</v>
      </c>
      <c r="B988" t="s">
        <v>715</v>
      </c>
      <c r="C988" t="s">
        <v>1915</v>
      </c>
      <c r="D988" t="s">
        <v>717</v>
      </c>
      <c r="E988" t="s">
        <v>716</v>
      </c>
      <c r="F988" t="s">
        <v>718</v>
      </c>
      <c r="G988" t="s">
        <v>2492</v>
      </c>
      <c r="H988" t="s">
        <v>906</v>
      </c>
      <c r="I988" t="s">
        <v>907</v>
      </c>
      <c r="J988" s="74" t="s">
        <v>2493</v>
      </c>
      <c r="K988" t="s">
        <v>2494</v>
      </c>
      <c r="L988" t="s">
        <v>2495</v>
      </c>
      <c r="M988" s="74" t="s">
        <v>2496</v>
      </c>
      <c r="N988" t="s">
        <v>2497</v>
      </c>
      <c r="O988" t="s">
        <v>2498</v>
      </c>
      <c r="P988" s="74" t="s">
        <v>833</v>
      </c>
      <c r="Q988" t="s">
        <v>834</v>
      </c>
      <c r="R988" t="s">
        <v>835</v>
      </c>
      <c r="S988">
        <v>365</v>
      </c>
      <c r="T988" t="s">
        <v>2499</v>
      </c>
      <c r="U988" s="74" t="s">
        <v>2500</v>
      </c>
      <c r="V988" t="s">
        <v>2197</v>
      </c>
      <c r="W988" t="s">
        <v>121</v>
      </c>
      <c r="X988">
        <v>15.3</v>
      </c>
      <c r="Y988">
        <v>5.26</v>
      </c>
      <c r="Z988">
        <v>5.23</v>
      </c>
      <c r="AA988">
        <v>2.61</v>
      </c>
      <c r="AB988" s="74" t="s">
        <v>2501</v>
      </c>
      <c r="AC988" s="74" t="s">
        <v>2502</v>
      </c>
    </row>
    <row r="989" spans="1:29" x14ac:dyDescent="0.25">
      <c r="A989" t="s">
        <v>2491</v>
      </c>
      <c r="B989" t="s">
        <v>715</v>
      </c>
      <c r="C989" t="s">
        <v>1915</v>
      </c>
      <c r="D989" t="s">
        <v>717</v>
      </c>
      <c r="E989" t="s">
        <v>716</v>
      </c>
      <c r="F989" t="s">
        <v>718</v>
      </c>
      <c r="G989" t="s">
        <v>2492</v>
      </c>
      <c r="H989" t="s">
        <v>906</v>
      </c>
      <c r="I989" t="s">
        <v>907</v>
      </c>
      <c r="J989" s="74" t="s">
        <v>2493</v>
      </c>
      <c r="K989" t="s">
        <v>2494</v>
      </c>
      <c r="L989" t="s">
        <v>2495</v>
      </c>
      <c r="M989" s="74" t="s">
        <v>2496</v>
      </c>
      <c r="N989" t="s">
        <v>2497</v>
      </c>
      <c r="O989" t="s">
        <v>2498</v>
      </c>
      <c r="P989" s="74" t="s">
        <v>833</v>
      </c>
      <c r="Q989" t="s">
        <v>834</v>
      </c>
      <c r="R989" t="s">
        <v>835</v>
      </c>
      <c r="S989">
        <v>365</v>
      </c>
      <c r="T989" t="s">
        <v>2499</v>
      </c>
      <c r="U989" s="74" t="s">
        <v>2500</v>
      </c>
      <c r="V989" t="s">
        <v>2195</v>
      </c>
      <c r="W989" t="s">
        <v>1298</v>
      </c>
      <c r="X989">
        <v>15.3</v>
      </c>
      <c r="Y989">
        <v>2.74</v>
      </c>
      <c r="Z989">
        <v>2.6</v>
      </c>
      <c r="AA989">
        <v>1.3</v>
      </c>
      <c r="AB989" s="74" t="s">
        <v>2501</v>
      </c>
      <c r="AC989" s="74" t="s">
        <v>2502</v>
      </c>
    </row>
    <row r="990" spans="1:29" x14ac:dyDescent="0.25">
      <c r="A990" t="s">
        <v>2491</v>
      </c>
      <c r="B990" t="s">
        <v>715</v>
      </c>
      <c r="C990" t="s">
        <v>1915</v>
      </c>
      <c r="D990" t="s">
        <v>717</v>
      </c>
      <c r="E990" t="s">
        <v>716</v>
      </c>
      <c r="F990" t="s">
        <v>718</v>
      </c>
      <c r="G990" t="s">
        <v>2492</v>
      </c>
      <c r="H990" t="s">
        <v>906</v>
      </c>
      <c r="I990" t="s">
        <v>907</v>
      </c>
      <c r="J990" s="74" t="s">
        <v>2493</v>
      </c>
      <c r="K990" t="s">
        <v>2494</v>
      </c>
      <c r="L990" t="s">
        <v>2495</v>
      </c>
      <c r="M990" s="74" t="s">
        <v>2496</v>
      </c>
      <c r="N990" t="s">
        <v>2497</v>
      </c>
      <c r="O990" t="s">
        <v>2498</v>
      </c>
      <c r="P990" s="74" t="s">
        <v>833</v>
      </c>
      <c r="Q990" t="s">
        <v>834</v>
      </c>
      <c r="R990" t="s">
        <v>835</v>
      </c>
      <c r="S990">
        <v>365</v>
      </c>
      <c r="T990" t="s">
        <v>2499</v>
      </c>
      <c r="U990" s="74" t="s">
        <v>2500</v>
      </c>
      <c r="V990" t="s">
        <v>2269</v>
      </c>
      <c r="W990" t="s">
        <v>2270</v>
      </c>
      <c r="X990">
        <v>15.3</v>
      </c>
      <c r="Y990">
        <v>8.74</v>
      </c>
      <c r="Z990">
        <v>8.74</v>
      </c>
      <c r="AA990">
        <v>4.37</v>
      </c>
      <c r="AB990" s="74" t="s">
        <v>2501</v>
      </c>
      <c r="AC990" s="74" t="s">
        <v>2502</v>
      </c>
    </row>
    <row r="991" spans="1:29" x14ac:dyDescent="0.25">
      <c r="A991" t="s">
        <v>2491</v>
      </c>
      <c r="B991" t="s">
        <v>715</v>
      </c>
      <c r="C991" t="s">
        <v>1915</v>
      </c>
      <c r="D991" t="s">
        <v>717</v>
      </c>
      <c r="E991" t="s">
        <v>716</v>
      </c>
      <c r="F991" t="s">
        <v>718</v>
      </c>
      <c r="G991" t="s">
        <v>2492</v>
      </c>
      <c r="H991" t="s">
        <v>906</v>
      </c>
      <c r="I991" t="s">
        <v>907</v>
      </c>
      <c r="J991" s="74" t="s">
        <v>2493</v>
      </c>
      <c r="K991" t="s">
        <v>2494</v>
      </c>
      <c r="L991" t="s">
        <v>2495</v>
      </c>
      <c r="M991" s="74" t="s">
        <v>2496</v>
      </c>
      <c r="N991" t="s">
        <v>2497</v>
      </c>
      <c r="O991" t="s">
        <v>2498</v>
      </c>
      <c r="P991" s="74" t="s">
        <v>833</v>
      </c>
      <c r="Q991" t="s">
        <v>834</v>
      </c>
      <c r="R991" t="s">
        <v>835</v>
      </c>
      <c r="S991">
        <v>365</v>
      </c>
      <c r="T991" t="s">
        <v>2499</v>
      </c>
      <c r="U991" s="74" t="s">
        <v>2500</v>
      </c>
      <c r="V991" t="s">
        <v>2503</v>
      </c>
      <c r="W991" t="s">
        <v>70</v>
      </c>
      <c r="X991">
        <v>15.3</v>
      </c>
      <c r="Y991">
        <v>92.62</v>
      </c>
      <c r="Z991">
        <v>92.56</v>
      </c>
      <c r="AA991">
        <v>46.28</v>
      </c>
      <c r="AB991" s="74" t="s">
        <v>2501</v>
      </c>
      <c r="AC991" s="74" t="s">
        <v>2502</v>
      </c>
    </row>
    <row r="992" spans="1:29" x14ac:dyDescent="0.25">
      <c r="A992" t="s">
        <v>2491</v>
      </c>
      <c r="B992" t="s">
        <v>715</v>
      </c>
      <c r="C992" t="s">
        <v>1915</v>
      </c>
      <c r="D992" t="s">
        <v>717</v>
      </c>
      <c r="E992" t="s">
        <v>716</v>
      </c>
      <c r="F992" t="s">
        <v>718</v>
      </c>
      <c r="G992" t="s">
        <v>2492</v>
      </c>
      <c r="H992" t="s">
        <v>906</v>
      </c>
      <c r="I992" t="s">
        <v>907</v>
      </c>
      <c r="J992" s="74" t="s">
        <v>2493</v>
      </c>
      <c r="K992" t="s">
        <v>2494</v>
      </c>
      <c r="L992" t="s">
        <v>2495</v>
      </c>
      <c r="M992" s="74" t="s">
        <v>2496</v>
      </c>
      <c r="N992" t="s">
        <v>2497</v>
      </c>
      <c r="O992" t="s">
        <v>2498</v>
      </c>
      <c r="P992" s="74" t="s">
        <v>833</v>
      </c>
      <c r="Q992" t="s">
        <v>834</v>
      </c>
      <c r="R992" t="s">
        <v>835</v>
      </c>
      <c r="S992">
        <v>365</v>
      </c>
      <c r="T992" t="s">
        <v>2499</v>
      </c>
      <c r="U992" s="74" t="s">
        <v>2500</v>
      </c>
      <c r="V992" t="s">
        <v>2211</v>
      </c>
      <c r="W992" t="s">
        <v>2212</v>
      </c>
      <c r="X992">
        <v>15.3</v>
      </c>
      <c r="Y992">
        <v>10.1</v>
      </c>
      <c r="Z992">
        <v>10.08</v>
      </c>
      <c r="AA992">
        <v>5.04</v>
      </c>
      <c r="AB992" s="74" t="s">
        <v>2501</v>
      </c>
      <c r="AC992" s="74" t="s">
        <v>2502</v>
      </c>
    </row>
    <row r="993" spans="1:29" x14ac:dyDescent="0.25">
      <c r="A993" t="s">
        <v>2491</v>
      </c>
      <c r="B993" t="s">
        <v>715</v>
      </c>
      <c r="C993" t="s">
        <v>1915</v>
      </c>
      <c r="D993" t="s">
        <v>717</v>
      </c>
      <c r="E993" t="s">
        <v>716</v>
      </c>
      <c r="F993" t="s">
        <v>718</v>
      </c>
      <c r="G993" t="s">
        <v>2492</v>
      </c>
      <c r="H993" t="s">
        <v>906</v>
      </c>
      <c r="I993" t="s">
        <v>907</v>
      </c>
      <c r="J993" s="74" t="s">
        <v>2493</v>
      </c>
      <c r="K993" t="s">
        <v>2494</v>
      </c>
      <c r="L993" t="s">
        <v>2495</v>
      </c>
      <c r="M993" s="74" t="s">
        <v>2496</v>
      </c>
      <c r="N993" t="s">
        <v>2497</v>
      </c>
      <c r="O993" t="s">
        <v>2498</v>
      </c>
      <c r="P993" s="74" t="s">
        <v>833</v>
      </c>
      <c r="Q993" t="s">
        <v>834</v>
      </c>
      <c r="R993" t="s">
        <v>835</v>
      </c>
      <c r="S993">
        <v>365</v>
      </c>
      <c r="T993" t="s">
        <v>2499</v>
      </c>
      <c r="U993" s="74" t="s">
        <v>2500</v>
      </c>
      <c r="V993" t="s">
        <v>2334</v>
      </c>
      <c r="W993" t="s">
        <v>124</v>
      </c>
      <c r="X993">
        <v>15.3</v>
      </c>
      <c r="Y993">
        <v>41.3</v>
      </c>
      <c r="Z993">
        <v>38.96</v>
      </c>
      <c r="AA993">
        <v>19.48</v>
      </c>
      <c r="AB993" s="74" t="s">
        <v>2501</v>
      </c>
      <c r="AC993" s="74" t="s">
        <v>2502</v>
      </c>
    </row>
    <row r="994" spans="1:29" x14ac:dyDescent="0.25">
      <c r="A994" t="s">
        <v>2491</v>
      </c>
      <c r="B994" t="s">
        <v>715</v>
      </c>
      <c r="C994" t="s">
        <v>1915</v>
      </c>
      <c r="D994" t="s">
        <v>717</v>
      </c>
      <c r="E994" t="s">
        <v>716</v>
      </c>
      <c r="F994" t="s">
        <v>718</v>
      </c>
      <c r="G994" t="s">
        <v>2492</v>
      </c>
      <c r="H994" t="s">
        <v>906</v>
      </c>
      <c r="I994" t="s">
        <v>907</v>
      </c>
      <c r="J994" s="74" t="s">
        <v>2493</v>
      </c>
      <c r="K994" t="s">
        <v>2494</v>
      </c>
      <c r="L994" t="s">
        <v>2495</v>
      </c>
      <c r="M994" s="74" t="s">
        <v>2496</v>
      </c>
      <c r="N994" t="s">
        <v>2497</v>
      </c>
      <c r="O994" t="s">
        <v>2498</v>
      </c>
      <c r="P994" s="74" t="s">
        <v>833</v>
      </c>
      <c r="Q994" t="s">
        <v>834</v>
      </c>
      <c r="R994" t="s">
        <v>835</v>
      </c>
      <c r="S994">
        <v>365</v>
      </c>
      <c r="T994" t="s">
        <v>2499</v>
      </c>
      <c r="U994" s="74" t="s">
        <v>2500</v>
      </c>
      <c r="V994" t="s">
        <v>2198</v>
      </c>
      <c r="W994" t="s">
        <v>2199</v>
      </c>
      <c r="X994">
        <v>15.3</v>
      </c>
      <c r="Y994">
        <v>25.33</v>
      </c>
      <c r="Z994">
        <v>25.2</v>
      </c>
      <c r="AA994">
        <v>12.6</v>
      </c>
      <c r="AB994" s="74" t="s">
        <v>2501</v>
      </c>
      <c r="AC994" s="74" t="s">
        <v>2502</v>
      </c>
    </row>
    <row r="995" spans="1:29" x14ac:dyDescent="0.25">
      <c r="A995" t="s">
        <v>2491</v>
      </c>
      <c r="B995" t="s">
        <v>715</v>
      </c>
      <c r="C995" t="s">
        <v>1915</v>
      </c>
      <c r="D995" t="s">
        <v>717</v>
      </c>
      <c r="E995" t="s">
        <v>716</v>
      </c>
      <c r="F995" t="s">
        <v>718</v>
      </c>
      <c r="G995" t="s">
        <v>2492</v>
      </c>
      <c r="H995" t="s">
        <v>906</v>
      </c>
      <c r="I995" t="s">
        <v>907</v>
      </c>
      <c r="J995" s="74" t="s">
        <v>2493</v>
      </c>
      <c r="K995" t="s">
        <v>2494</v>
      </c>
      <c r="L995" t="s">
        <v>2495</v>
      </c>
      <c r="M995" s="74" t="s">
        <v>2496</v>
      </c>
      <c r="N995" t="s">
        <v>2497</v>
      </c>
      <c r="O995" t="s">
        <v>2498</v>
      </c>
      <c r="P995" s="74" t="s">
        <v>833</v>
      </c>
      <c r="Q995" t="s">
        <v>834</v>
      </c>
      <c r="R995" t="s">
        <v>835</v>
      </c>
      <c r="S995">
        <v>365</v>
      </c>
      <c r="T995" t="s">
        <v>2499</v>
      </c>
      <c r="U995" s="74" t="s">
        <v>2500</v>
      </c>
      <c r="V995" t="s">
        <v>2172</v>
      </c>
      <c r="W995" t="s">
        <v>2173</v>
      </c>
      <c r="X995">
        <v>15.3</v>
      </c>
      <c r="Y995">
        <v>15.02</v>
      </c>
      <c r="Z995">
        <v>11.55</v>
      </c>
      <c r="AA995">
        <v>5.77</v>
      </c>
      <c r="AB995" s="74" t="s">
        <v>2501</v>
      </c>
      <c r="AC995" s="74" t="s">
        <v>2502</v>
      </c>
    </row>
    <row r="996" spans="1:29" x14ac:dyDescent="0.25">
      <c r="A996" t="s">
        <v>2491</v>
      </c>
      <c r="B996" t="s">
        <v>715</v>
      </c>
      <c r="C996" t="s">
        <v>1915</v>
      </c>
      <c r="D996" t="s">
        <v>717</v>
      </c>
      <c r="E996" t="s">
        <v>716</v>
      </c>
      <c r="F996" t="s">
        <v>718</v>
      </c>
      <c r="G996" t="s">
        <v>2492</v>
      </c>
      <c r="H996" t="s">
        <v>906</v>
      </c>
      <c r="I996" t="s">
        <v>907</v>
      </c>
      <c r="J996" s="74" t="s">
        <v>2493</v>
      </c>
      <c r="K996" t="s">
        <v>2494</v>
      </c>
      <c r="L996" t="s">
        <v>2495</v>
      </c>
      <c r="M996" s="74" t="s">
        <v>2496</v>
      </c>
      <c r="N996" t="s">
        <v>2497</v>
      </c>
      <c r="O996" t="s">
        <v>2498</v>
      </c>
      <c r="P996" s="74" t="s">
        <v>833</v>
      </c>
      <c r="Q996" t="s">
        <v>834</v>
      </c>
      <c r="R996" t="s">
        <v>835</v>
      </c>
      <c r="S996">
        <v>365</v>
      </c>
      <c r="T996" t="s">
        <v>2499</v>
      </c>
      <c r="U996" s="74" t="s">
        <v>2500</v>
      </c>
      <c r="V996" t="s">
        <v>2358</v>
      </c>
      <c r="W996" t="s">
        <v>2359</v>
      </c>
      <c r="X996">
        <v>15.3</v>
      </c>
      <c r="Y996">
        <v>3.9</v>
      </c>
      <c r="Z996">
        <v>3.84</v>
      </c>
      <c r="AA996">
        <v>1.92</v>
      </c>
      <c r="AB996" s="74" t="s">
        <v>2501</v>
      </c>
      <c r="AC996" s="74" t="s">
        <v>2502</v>
      </c>
    </row>
    <row r="997" spans="1:29" x14ac:dyDescent="0.25">
      <c r="A997" t="s">
        <v>2491</v>
      </c>
      <c r="B997" t="s">
        <v>715</v>
      </c>
      <c r="C997" t="s">
        <v>1915</v>
      </c>
      <c r="D997" t="s">
        <v>717</v>
      </c>
      <c r="E997" t="s">
        <v>716</v>
      </c>
      <c r="F997" t="s">
        <v>718</v>
      </c>
      <c r="G997" t="s">
        <v>2492</v>
      </c>
      <c r="H997" t="s">
        <v>906</v>
      </c>
      <c r="I997" t="s">
        <v>907</v>
      </c>
      <c r="J997" s="74" t="s">
        <v>2493</v>
      </c>
      <c r="K997" t="s">
        <v>2494</v>
      </c>
      <c r="L997" t="s">
        <v>2495</v>
      </c>
      <c r="M997" s="74" t="s">
        <v>2496</v>
      </c>
      <c r="N997" t="s">
        <v>2497</v>
      </c>
      <c r="O997" t="s">
        <v>2498</v>
      </c>
      <c r="P997" s="74" t="s">
        <v>833</v>
      </c>
      <c r="Q997" t="s">
        <v>834</v>
      </c>
      <c r="R997" t="s">
        <v>835</v>
      </c>
      <c r="S997">
        <v>365</v>
      </c>
      <c r="T997" t="s">
        <v>2499</v>
      </c>
      <c r="U997" s="74" t="s">
        <v>2500</v>
      </c>
      <c r="V997" t="s">
        <v>2350</v>
      </c>
      <c r="W997" t="s">
        <v>2351</v>
      </c>
      <c r="X997">
        <v>15.3</v>
      </c>
      <c r="Y997">
        <v>43.66</v>
      </c>
      <c r="Z997">
        <v>43.64</v>
      </c>
      <c r="AA997">
        <v>21.82</v>
      </c>
      <c r="AB997" s="74" t="s">
        <v>2501</v>
      </c>
      <c r="AC997" s="74" t="s">
        <v>2502</v>
      </c>
    </row>
    <row r="998" spans="1:29" x14ac:dyDescent="0.25">
      <c r="A998" t="s">
        <v>2491</v>
      </c>
      <c r="B998" t="s">
        <v>715</v>
      </c>
      <c r="C998" t="s">
        <v>1915</v>
      </c>
      <c r="D998" t="s">
        <v>717</v>
      </c>
      <c r="E998" t="s">
        <v>716</v>
      </c>
      <c r="F998" t="s">
        <v>718</v>
      </c>
      <c r="G998" t="s">
        <v>2492</v>
      </c>
      <c r="H998" t="s">
        <v>906</v>
      </c>
      <c r="I998" t="s">
        <v>907</v>
      </c>
      <c r="J998" s="74" t="s">
        <v>2493</v>
      </c>
      <c r="K998" t="s">
        <v>2494</v>
      </c>
      <c r="L998" t="s">
        <v>2495</v>
      </c>
      <c r="M998" s="74" t="s">
        <v>2496</v>
      </c>
      <c r="N998" t="s">
        <v>2497</v>
      </c>
      <c r="O998" t="s">
        <v>2498</v>
      </c>
      <c r="P998" s="74" t="s">
        <v>833</v>
      </c>
      <c r="Q998" t="s">
        <v>834</v>
      </c>
      <c r="R998" t="s">
        <v>835</v>
      </c>
      <c r="S998">
        <v>365</v>
      </c>
      <c r="T998" t="s">
        <v>2499</v>
      </c>
      <c r="U998" s="74" t="s">
        <v>2500</v>
      </c>
      <c r="V998" t="s">
        <v>1954</v>
      </c>
      <c r="W998" t="s">
        <v>1955</v>
      </c>
      <c r="X998">
        <v>15.3</v>
      </c>
      <c r="Y998">
        <v>19.62</v>
      </c>
      <c r="Z998">
        <v>19.62</v>
      </c>
      <c r="AA998">
        <v>9.81</v>
      </c>
      <c r="AB998" s="74" t="s">
        <v>2501</v>
      </c>
      <c r="AC998" s="74" t="s">
        <v>2502</v>
      </c>
    </row>
    <row r="999" spans="1:29" x14ac:dyDescent="0.25">
      <c r="A999" t="s">
        <v>2491</v>
      </c>
      <c r="B999" t="s">
        <v>715</v>
      </c>
      <c r="C999" t="s">
        <v>1915</v>
      </c>
      <c r="D999" t="s">
        <v>717</v>
      </c>
      <c r="E999" t="s">
        <v>716</v>
      </c>
      <c r="F999" t="s">
        <v>718</v>
      </c>
      <c r="G999" t="s">
        <v>2492</v>
      </c>
      <c r="H999" t="s">
        <v>906</v>
      </c>
      <c r="I999" t="s">
        <v>907</v>
      </c>
      <c r="J999" s="74" t="s">
        <v>2493</v>
      </c>
      <c r="K999" t="s">
        <v>2494</v>
      </c>
      <c r="L999" t="s">
        <v>2495</v>
      </c>
      <c r="M999" s="74" t="s">
        <v>2496</v>
      </c>
      <c r="N999" t="s">
        <v>2497</v>
      </c>
      <c r="O999" t="s">
        <v>2498</v>
      </c>
      <c r="P999" s="74" t="s">
        <v>833</v>
      </c>
      <c r="Q999" t="s">
        <v>834</v>
      </c>
      <c r="R999" t="s">
        <v>835</v>
      </c>
      <c r="S999">
        <v>365</v>
      </c>
      <c r="T999" t="s">
        <v>2499</v>
      </c>
      <c r="U999" s="74" t="s">
        <v>2500</v>
      </c>
      <c r="V999" t="s">
        <v>2111</v>
      </c>
      <c r="W999" t="s">
        <v>2112</v>
      </c>
      <c r="X999">
        <v>15.3</v>
      </c>
      <c r="Y999">
        <v>11.31</v>
      </c>
      <c r="Z999">
        <v>11.3</v>
      </c>
      <c r="AA999">
        <v>5.65</v>
      </c>
      <c r="AB999" s="74" t="s">
        <v>2501</v>
      </c>
      <c r="AC999" s="74" t="s">
        <v>2502</v>
      </c>
    </row>
    <row r="1000" spans="1:29" x14ac:dyDescent="0.25">
      <c r="A1000" t="s">
        <v>2491</v>
      </c>
      <c r="B1000" t="s">
        <v>715</v>
      </c>
      <c r="C1000" t="s">
        <v>1915</v>
      </c>
      <c r="D1000" t="s">
        <v>717</v>
      </c>
      <c r="E1000" t="s">
        <v>716</v>
      </c>
      <c r="F1000" t="s">
        <v>718</v>
      </c>
      <c r="G1000" t="s">
        <v>2492</v>
      </c>
      <c r="H1000" t="s">
        <v>906</v>
      </c>
      <c r="I1000" t="s">
        <v>907</v>
      </c>
      <c r="J1000" s="74" t="s">
        <v>2493</v>
      </c>
      <c r="K1000" t="s">
        <v>2494</v>
      </c>
      <c r="L1000" t="s">
        <v>2495</v>
      </c>
      <c r="M1000" s="74" t="s">
        <v>2496</v>
      </c>
      <c r="N1000" t="s">
        <v>2497</v>
      </c>
      <c r="O1000" t="s">
        <v>2498</v>
      </c>
      <c r="P1000" s="74" t="s">
        <v>833</v>
      </c>
      <c r="Q1000" t="s">
        <v>834</v>
      </c>
      <c r="R1000" t="s">
        <v>835</v>
      </c>
      <c r="S1000">
        <v>365</v>
      </c>
      <c r="T1000" t="s">
        <v>2499</v>
      </c>
      <c r="U1000" s="74" t="s">
        <v>2500</v>
      </c>
      <c r="V1000" t="s">
        <v>2360</v>
      </c>
      <c r="W1000" t="s">
        <v>2361</v>
      </c>
      <c r="X1000">
        <v>15.3</v>
      </c>
      <c r="Y1000">
        <v>45.79</v>
      </c>
      <c r="Z1000">
        <v>45.67</v>
      </c>
      <c r="AA1000">
        <v>22.84</v>
      </c>
      <c r="AB1000" s="74" t="s">
        <v>2501</v>
      </c>
      <c r="AC1000" s="74" t="s">
        <v>2502</v>
      </c>
    </row>
    <row r="1001" spans="1:29" x14ac:dyDescent="0.25">
      <c r="A1001" t="s">
        <v>2491</v>
      </c>
      <c r="B1001" t="s">
        <v>715</v>
      </c>
      <c r="C1001" t="s">
        <v>1915</v>
      </c>
      <c r="D1001" t="s">
        <v>717</v>
      </c>
      <c r="E1001" t="s">
        <v>716</v>
      </c>
      <c r="F1001" t="s">
        <v>718</v>
      </c>
      <c r="G1001" t="s">
        <v>2492</v>
      </c>
      <c r="H1001" t="s">
        <v>906</v>
      </c>
      <c r="I1001" t="s">
        <v>907</v>
      </c>
      <c r="J1001" s="74" t="s">
        <v>2493</v>
      </c>
      <c r="K1001" t="s">
        <v>2494</v>
      </c>
      <c r="L1001" t="s">
        <v>2495</v>
      </c>
      <c r="M1001" s="74" t="s">
        <v>2496</v>
      </c>
      <c r="N1001" t="s">
        <v>2497</v>
      </c>
      <c r="O1001" t="s">
        <v>2498</v>
      </c>
      <c r="P1001" s="74" t="s">
        <v>833</v>
      </c>
      <c r="Q1001" t="s">
        <v>834</v>
      </c>
      <c r="R1001" t="s">
        <v>835</v>
      </c>
      <c r="S1001">
        <v>365</v>
      </c>
      <c r="T1001" t="s">
        <v>2499</v>
      </c>
      <c r="U1001" s="74" t="s">
        <v>2500</v>
      </c>
      <c r="V1001" t="s">
        <v>2217</v>
      </c>
      <c r="W1001" t="s">
        <v>1905</v>
      </c>
      <c r="X1001">
        <v>15.3</v>
      </c>
      <c r="Y1001">
        <v>38.590000000000003</v>
      </c>
      <c r="Z1001">
        <v>38.58</v>
      </c>
      <c r="AA1001">
        <v>19.29</v>
      </c>
      <c r="AB1001" s="74" t="s">
        <v>2501</v>
      </c>
      <c r="AC1001" s="74" t="s">
        <v>2502</v>
      </c>
    </row>
    <row r="1002" spans="1:29" x14ac:dyDescent="0.25">
      <c r="A1002" t="s">
        <v>2491</v>
      </c>
      <c r="B1002" t="s">
        <v>715</v>
      </c>
      <c r="C1002" t="s">
        <v>1915</v>
      </c>
      <c r="D1002" t="s">
        <v>717</v>
      </c>
      <c r="E1002" t="s">
        <v>716</v>
      </c>
      <c r="F1002" t="s">
        <v>718</v>
      </c>
      <c r="G1002" t="s">
        <v>2492</v>
      </c>
      <c r="H1002" t="s">
        <v>906</v>
      </c>
      <c r="I1002" t="s">
        <v>907</v>
      </c>
      <c r="J1002" s="74" t="s">
        <v>2493</v>
      </c>
      <c r="K1002" t="s">
        <v>2494</v>
      </c>
      <c r="L1002" t="s">
        <v>2495</v>
      </c>
      <c r="M1002" s="74" t="s">
        <v>2496</v>
      </c>
      <c r="N1002" t="s">
        <v>2497</v>
      </c>
      <c r="O1002" t="s">
        <v>2498</v>
      </c>
      <c r="P1002" s="74" t="s">
        <v>833</v>
      </c>
      <c r="Q1002" t="s">
        <v>834</v>
      </c>
      <c r="R1002" t="s">
        <v>835</v>
      </c>
      <c r="S1002">
        <v>365</v>
      </c>
      <c r="T1002" t="s">
        <v>2499</v>
      </c>
      <c r="U1002" s="74" t="s">
        <v>2500</v>
      </c>
      <c r="V1002" t="s">
        <v>2106</v>
      </c>
      <c r="W1002" t="s">
        <v>2107</v>
      </c>
      <c r="X1002">
        <v>15.3</v>
      </c>
      <c r="Y1002">
        <v>16.66</v>
      </c>
      <c r="Z1002">
        <v>16.66</v>
      </c>
      <c r="AA1002">
        <v>8.33</v>
      </c>
      <c r="AB1002" s="74" t="s">
        <v>2501</v>
      </c>
      <c r="AC1002" s="74" t="s">
        <v>2502</v>
      </c>
    </row>
    <row r="1003" spans="1:29" x14ac:dyDescent="0.25">
      <c r="A1003" t="s">
        <v>2491</v>
      </c>
      <c r="B1003" t="s">
        <v>715</v>
      </c>
      <c r="C1003" t="s">
        <v>1915</v>
      </c>
      <c r="D1003" t="s">
        <v>717</v>
      </c>
      <c r="E1003" t="s">
        <v>716</v>
      </c>
      <c r="F1003" t="s">
        <v>718</v>
      </c>
      <c r="G1003" t="s">
        <v>2492</v>
      </c>
      <c r="H1003" t="s">
        <v>906</v>
      </c>
      <c r="I1003" t="s">
        <v>907</v>
      </c>
      <c r="J1003" s="74" t="s">
        <v>2493</v>
      </c>
      <c r="K1003" t="s">
        <v>2494</v>
      </c>
      <c r="L1003" t="s">
        <v>2495</v>
      </c>
      <c r="M1003" s="74" t="s">
        <v>2496</v>
      </c>
      <c r="N1003" t="s">
        <v>2497</v>
      </c>
      <c r="O1003" t="s">
        <v>2498</v>
      </c>
      <c r="P1003" s="74" t="s">
        <v>833</v>
      </c>
      <c r="Q1003" t="s">
        <v>834</v>
      </c>
      <c r="R1003" t="s">
        <v>835</v>
      </c>
      <c r="S1003">
        <v>365</v>
      </c>
      <c r="T1003" t="s">
        <v>2499</v>
      </c>
      <c r="U1003" s="74" t="s">
        <v>2500</v>
      </c>
      <c r="V1003" t="s">
        <v>2213</v>
      </c>
      <c r="W1003" t="s">
        <v>2214</v>
      </c>
      <c r="X1003">
        <v>15.3</v>
      </c>
      <c r="Y1003">
        <v>20.329999999999998</v>
      </c>
      <c r="Z1003">
        <v>20.309999999999999</v>
      </c>
      <c r="AA1003">
        <v>10.16</v>
      </c>
      <c r="AB1003" s="74" t="s">
        <v>2501</v>
      </c>
      <c r="AC1003" s="74" t="s">
        <v>2502</v>
      </c>
    </row>
    <row r="1004" spans="1:29" x14ac:dyDescent="0.25">
      <c r="A1004" t="s">
        <v>2491</v>
      </c>
      <c r="B1004" t="s">
        <v>715</v>
      </c>
      <c r="C1004" t="s">
        <v>1915</v>
      </c>
      <c r="D1004" t="s">
        <v>717</v>
      </c>
      <c r="E1004" t="s">
        <v>716</v>
      </c>
      <c r="F1004" t="s">
        <v>718</v>
      </c>
      <c r="G1004" t="s">
        <v>2492</v>
      </c>
      <c r="H1004" t="s">
        <v>906</v>
      </c>
      <c r="I1004" t="s">
        <v>907</v>
      </c>
      <c r="J1004" s="74" t="s">
        <v>2493</v>
      </c>
      <c r="K1004" t="s">
        <v>2494</v>
      </c>
      <c r="L1004" t="s">
        <v>2495</v>
      </c>
      <c r="M1004" s="74" t="s">
        <v>2496</v>
      </c>
      <c r="N1004" t="s">
        <v>2497</v>
      </c>
      <c r="O1004" t="s">
        <v>2498</v>
      </c>
      <c r="P1004" s="74" t="s">
        <v>833</v>
      </c>
      <c r="Q1004" t="s">
        <v>834</v>
      </c>
      <c r="R1004" t="s">
        <v>835</v>
      </c>
      <c r="S1004">
        <v>365</v>
      </c>
      <c r="T1004" t="s">
        <v>2499</v>
      </c>
      <c r="U1004" s="74" t="s">
        <v>2500</v>
      </c>
      <c r="V1004" t="s">
        <v>2215</v>
      </c>
      <c r="W1004" t="s">
        <v>2216</v>
      </c>
      <c r="X1004">
        <v>15.3</v>
      </c>
      <c r="Y1004">
        <v>60.27</v>
      </c>
      <c r="Z1004">
        <v>60.27</v>
      </c>
      <c r="AA1004">
        <v>30.15</v>
      </c>
      <c r="AB1004" s="74" t="s">
        <v>2501</v>
      </c>
      <c r="AC1004" s="74" t="s">
        <v>2502</v>
      </c>
    </row>
    <row r="1005" spans="1:29" x14ac:dyDescent="0.25">
      <c r="A1005" t="s">
        <v>2491</v>
      </c>
      <c r="B1005" t="s">
        <v>715</v>
      </c>
      <c r="C1005" t="s">
        <v>1915</v>
      </c>
      <c r="D1005" t="s">
        <v>717</v>
      </c>
      <c r="E1005" t="s">
        <v>716</v>
      </c>
      <c r="F1005" t="s">
        <v>718</v>
      </c>
      <c r="G1005" t="s">
        <v>2492</v>
      </c>
      <c r="H1005" t="s">
        <v>906</v>
      </c>
      <c r="I1005" t="s">
        <v>907</v>
      </c>
      <c r="J1005" s="74" t="s">
        <v>2493</v>
      </c>
      <c r="K1005" t="s">
        <v>2494</v>
      </c>
      <c r="L1005" t="s">
        <v>2495</v>
      </c>
      <c r="M1005" s="74" t="s">
        <v>2496</v>
      </c>
      <c r="N1005" t="s">
        <v>2497</v>
      </c>
      <c r="O1005" t="s">
        <v>2498</v>
      </c>
      <c r="P1005" s="74" t="s">
        <v>833</v>
      </c>
      <c r="Q1005" t="s">
        <v>834</v>
      </c>
      <c r="R1005" t="s">
        <v>835</v>
      </c>
      <c r="S1005">
        <v>365</v>
      </c>
      <c r="T1005" t="s">
        <v>2499</v>
      </c>
      <c r="U1005" s="74" t="s">
        <v>2500</v>
      </c>
      <c r="V1005" t="s">
        <v>2209</v>
      </c>
      <c r="W1005" t="s">
        <v>2210</v>
      </c>
      <c r="X1005">
        <v>15.3</v>
      </c>
      <c r="Y1005">
        <v>6.65</v>
      </c>
      <c r="Z1005">
        <v>5.18</v>
      </c>
      <c r="AA1005">
        <v>2.59</v>
      </c>
      <c r="AB1005" s="74" t="s">
        <v>2501</v>
      </c>
      <c r="AC1005" s="74" t="s">
        <v>2502</v>
      </c>
    </row>
    <row r="1006" spans="1:29" x14ac:dyDescent="0.25">
      <c r="A1006" t="s">
        <v>2504</v>
      </c>
      <c r="B1006" t="s">
        <v>715</v>
      </c>
      <c r="C1006" t="s">
        <v>1915</v>
      </c>
      <c r="D1006" t="s">
        <v>717</v>
      </c>
      <c r="E1006" t="s">
        <v>716</v>
      </c>
      <c r="F1006" t="s">
        <v>718</v>
      </c>
      <c r="G1006" t="s">
        <v>1051</v>
      </c>
      <c r="H1006" t="s">
        <v>1916</v>
      </c>
      <c r="I1006" t="s">
        <v>1917</v>
      </c>
      <c r="J1006" s="74" t="s">
        <v>935</v>
      </c>
      <c r="L1006" t="s">
        <v>2505</v>
      </c>
      <c r="M1006" s="74" t="s">
        <v>2297</v>
      </c>
      <c r="N1006" t="s">
        <v>2298</v>
      </c>
      <c r="O1006" t="s">
        <v>2299</v>
      </c>
      <c r="S1006">
        <v>365</v>
      </c>
      <c r="T1006" t="s">
        <v>2506</v>
      </c>
      <c r="U1006" s="74" t="s">
        <v>2507</v>
      </c>
      <c r="V1006" t="s">
        <v>2238</v>
      </c>
      <c r="W1006" t="s">
        <v>2027</v>
      </c>
      <c r="X1006">
        <v>31</v>
      </c>
      <c r="Y1006">
        <v>645.22900000000004</v>
      </c>
      <c r="Z1006">
        <v>298.39</v>
      </c>
      <c r="AA1006">
        <v>298.39</v>
      </c>
      <c r="AB1006" s="74" t="s">
        <v>2508</v>
      </c>
      <c r="AC1006" s="74" t="s">
        <v>2509</v>
      </c>
    </row>
    <row r="1007" spans="1:29" x14ac:dyDescent="0.25">
      <c r="A1007" t="s">
        <v>2504</v>
      </c>
      <c r="B1007" t="s">
        <v>715</v>
      </c>
      <c r="C1007" t="s">
        <v>1915</v>
      </c>
      <c r="D1007" t="s">
        <v>717</v>
      </c>
      <c r="E1007" t="s">
        <v>716</v>
      </c>
      <c r="F1007" t="s">
        <v>718</v>
      </c>
      <c r="G1007" t="s">
        <v>1051</v>
      </c>
      <c r="H1007" t="s">
        <v>1916</v>
      </c>
      <c r="I1007" t="s">
        <v>1917</v>
      </c>
      <c r="J1007" s="74" t="s">
        <v>935</v>
      </c>
      <c r="L1007" t="s">
        <v>2505</v>
      </c>
      <c r="M1007" s="74" t="s">
        <v>2297</v>
      </c>
      <c r="N1007" t="s">
        <v>2298</v>
      </c>
      <c r="O1007" t="s">
        <v>2299</v>
      </c>
      <c r="S1007">
        <v>365</v>
      </c>
      <c r="T1007" t="s">
        <v>2506</v>
      </c>
      <c r="U1007" s="74" t="s">
        <v>2507</v>
      </c>
      <c r="V1007" t="s">
        <v>2236</v>
      </c>
      <c r="W1007" t="s">
        <v>2237</v>
      </c>
      <c r="X1007">
        <v>31</v>
      </c>
      <c r="Y1007">
        <v>573.25599999999997</v>
      </c>
      <c r="Z1007">
        <v>331.45</v>
      </c>
      <c r="AA1007">
        <v>331.45</v>
      </c>
      <c r="AB1007" s="74" t="s">
        <v>2508</v>
      </c>
      <c r="AC1007" s="74" t="s">
        <v>2509</v>
      </c>
    </row>
    <row r="1008" spans="1:29" x14ac:dyDescent="0.25">
      <c r="A1008" t="s">
        <v>2510</v>
      </c>
      <c r="B1008" t="s">
        <v>715</v>
      </c>
      <c r="C1008" t="s">
        <v>1915</v>
      </c>
      <c r="D1008" t="s">
        <v>717</v>
      </c>
      <c r="E1008" t="s">
        <v>716</v>
      </c>
      <c r="F1008" t="s">
        <v>718</v>
      </c>
      <c r="G1008" t="s">
        <v>2511</v>
      </c>
      <c r="H1008" t="s">
        <v>1943</v>
      </c>
      <c r="I1008" t="s">
        <v>1944</v>
      </c>
      <c r="J1008" s="74" t="s">
        <v>2512</v>
      </c>
      <c r="K1008" t="s">
        <v>2513</v>
      </c>
      <c r="L1008" t="s">
        <v>2514</v>
      </c>
      <c r="M1008" s="74" t="s">
        <v>2285</v>
      </c>
      <c r="N1008" t="s">
        <v>2286</v>
      </c>
      <c r="O1008" t="s">
        <v>2287</v>
      </c>
      <c r="P1008" s="74" t="s">
        <v>833</v>
      </c>
      <c r="Q1008" t="s">
        <v>834</v>
      </c>
      <c r="R1008" t="s">
        <v>835</v>
      </c>
      <c r="S1008">
        <v>180</v>
      </c>
      <c r="T1008" t="s">
        <v>2515</v>
      </c>
      <c r="U1008" s="74" t="s">
        <v>2516</v>
      </c>
      <c r="V1008" t="s">
        <v>2236</v>
      </c>
      <c r="W1008" t="s">
        <v>2237</v>
      </c>
      <c r="X1008">
        <v>18.399999999999999</v>
      </c>
      <c r="Y1008">
        <v>4.04</v>
      </c>
      <c r="AB1008" s="74" t="s">
        <v>2517</v>
      </c>
      <c r="AC1008" s="74" t="s">
        <v>2518</v>
      </c>
    </row>
    <row r="1009" spans="1:29" x14ac:dyDescent="0.25">
      <c r="A1009" t="s">
        <v>2510</v>
      </c>
      <c r="B1009" t="s">
        <v>715</v>
      </c>
      <c r="C1009" t="s">
        <v>1915</v>
      </c>
      <c r="D1009" t="s">
        <v>717</v>
      </c>
      <c r="E1009" t="s">
        <v>716</v>
      </c>
      <c r="F1009" t="s">
        <v>718</v>
      </c>
      <c r="G1009" t="s">
        <v>2511</v>
      </c>
      <c r="H1009" t="s">
        <v>1943</v>
      </c>
      <c r="I1009" t="s">
        <v>1944</v>
      </c>
      <c r="J1009" s="74" t="s">
        <v>2512</v>
      </c>
      <c r="K1009" t="s">
        <v>2513</v>
      </c>
      <c r="L1009" t="s">
        <v>2514</v>
      </c>
      <c r="M1009" s="74" t="s">
        <v>2285</v>
      </c>
      <c r="N1009" t="s">
        <v>2286</v>
      </c>
      <c r="O1009" t="s">
        <v>2287</v>
      </c>
      <c r="P1009" s="74" t="s">
        <v>833</v>
      </c>
      <c r="Q1009" t="s">
        <v>834</v>
      </c>
      <c r="R1009" t="s">
        <v>835</v>
      </c>
      <c r="S1009">
        <v>180</v>
      </c>
      <c r="T1009" t="s">
        <v>2515</v>
      </c>
      <c r="U1009" s="74" t="s">
        <v>2516</v>
      </c>
      <c r="V1009" t="s">
        <v>1956</v>
      </c>
      <c r="W1009" t="s">
        <v>1957</v>
      </c>
      <c r="X1009">
        <v>18.399999999999999</v>
      </c>
      <c r="Y1009">
        <v>30.43</v>
      </c>
      <c r="Z1009">
        <v>9.99</v>
      </c>
      <c r="AA1009">
        <v>5</v>
      </c>
      <c r="AB1009" s="74" t="s">
        <v>2517</v>
      </c>
      <c r="AC1009" s="74" t="s">
        <v>2518</v>
      </c>
    </row>
    <row r="1010" spans="1:29" x14ac:dyDescent="0.25">
      <c r="A1010" t="s">
        <v>2510</v>
      </c>
      <c r="B1010" t="s">
        <v>715</v>
      </c>
      <c r="C1010" t="s">
        <v>1915</v>
      </c>
      <c r="D1010" t="s">
        <v>717</v>
      </c>
      <c r="E1010" t="s">
        <v>716</v>
      </c>
      <c r="F1010" t="s">
        <v>718</v>
      </c>
      <c r="G1010" t="s">
        <v>2511</v>
      </c>
      <c r="H1010" t="s">
        <v>1943</v>
      </c>
      <c r="I1010" t="s">
        <v>1944</v>
      </c>
      <c r="J1010" s="74" t="s">
        <v>2512</v>
      </c>
      <c r="K1010" t="s">
        <v>2513</v>
      </c>
      <c r="L1010" t="s">
        <v>2514</v>
      </c>
      <c r="M1010" s="74" t="s">
        <v>2285</v>
      </c>
      <c r="N1010" t="s">
        <v>2286</v>
      </c>
      <c r="O1010" t="s">
        <v>2287</v>
      </c>
      <c r="P1010" s="74" t="s">
        <v>833</v>
      </c>
      <c r="Q1010" t="s">
        <v>834</v>
      </c>
      <c r="R1010" t="s">
        <v>835</v>
      </c>
      <c r="S1010">
        <v>180</v>
      </c>
      <c r="T1010" t="s">
        <v>2515</v>
      </c>
      <c r="U1010" s="74" t="s">
        <v>2516</v>
      </c>
      <c r="V1010" t="s">
        <v>2277</v>
      </c>
      <c r="W1010" t="s">
        <v>1928</v>
      </c>
      <c r="X1010">
        <v>18.399999999999999</v>
      </c>
      <c r="Y1010">
        <v>121.61</v>
      </c>
      <c r="Z1010">
        <v>111.37</v>
      </c>
      <c r="AA1010">
        <v>111.37</v>
      </c>
      <c r="AB1010" s="74" t="s">
        <v>2517</v>
      </c>
      <c r="AC1010" s="74" t="s">
        <v>2518</v>
      </c>
    </row>
    <row r="1011" spans="1:29" x14ac:dyDescent="0.25">
      <c r="A1011" t="s">
        <v>2510</v>
      </c>
      <c r="B1011" t="s">
        <v>715</v>
      </c>
      <c r="C1011" t="s">
        <v>1915</v>
      </c>
      <c r="D1011" t="s">
        <v>717</v>
      </c>
      <c r="E1011" t="s">
        <v>716</v>
      </c>
      <c r="F1011" t="s">
        <v>718</v>
      </c>
      <c r="G1011" t="s">
        <v>2511</v>
      </c>
      <c r="H1011" t="s">
        <v>1943</v>
      </c>
      <c r="I1011" t="s">
        <v>1944</v>
      </c>
      <c r="J1011" s="74" t="s">
        <v>2512</v>
      </c>
      <c r="K1011" t="s">
        <v>2513</v>
      </c>
      <c r="L1011" t="s">
        <v>2514</v>
      </c>
      <c r="M1011" s="74" t="s">
        <v>2285</v>
      </c>
      <c r="N1011" t="s">
        <v>2286</v>
      </c>
      <c r="O1011" t="s">
        <v>2287</v>
      </c>
      <c r="P1011" s="74" t="s">
        <v>833</v>
      </c>
      <c r="Q1011" t="s">
        <v>834</v>
      </c>
      <c r="R1011" t="s">
        <v>835</v>
      </c>
      <c r="S1011">
        <v>180</v>
      </c>
      <c r="T1011" t="s">
        <v>2515</v>
      </c>
      <c r="U1011" s="74" t="s">
        <v>2516</v>
      </c>
      <c r="V1011" t="s">
        <v>1950</v>
      </c>
      <c r="W1011" t="s">
        <v>1951</v>
      </c>
      <c r="X1011">
        <v>18.399999999999999</v>
      </c>
      <c r="Y1011">
        <v>2.56</v>
      </c>
      <c r="AB1011" s="74" t="s">
        <v>2517</v>
      </c>
      <c r="AC1011" s="74" t="s">
        <v>2518</v>
      </c>
    </row>
    <row r="1012" spans="1:29" x14ac:dyDescent="0.25">
      <c r="A1012" t="s">
        <v>2519</v>
      </c>
      <c r="B1012" t="s">
        <v>715</v>
      </c>
      <c r="C1012" t="s">
        <v>1915</v>
      </c>
      <c r="D1012" t="s">
        <v>717</v>
      </c>
      <c r="E1012" t="s">
        <v>716</v>
      </c>
      <c r="F1012" t="s">
        <v>718</v>
      </c>
      <c r="G1012" t="s">
        <v>2492</v>
      </c>
      <c r="H1012" t="s">
        <v>2132</v>
      </c>
      <c r="I1012" t="s">
        <v>2133</v>
      </c>
      <c r="J1012" s="74" t="s">
        <v>2520</v>
      </c>
      <c r="K1012" t="s">
        <v>2521</v>
      </c>
      <c r="L1012" t="s">
        <v>819</v>
      </c>
      <c r="M1012" s="74" t="s">
        <v>2484</v>
      </c>
      <c r="N1012" t="s">
        <v>2485</v>
      </c>
      <c r="O1012" t="s">
        <v>2486</v>
      </c>
      <c r="P1012" s="74" t="s">
        <v>2522</v>
      </c>
      <c r="Q1012" t="s">
        <v>2523</v>
      </c>
      <c r="R1012" t="s">
        <v>2524</v>
      </c>
      <c r="S1012">
        <v>365</v>
      </c>
      <c r="T1012" t="s">
        <v>2525</v>
      </c>
      <c r="U1012" s="74" t="s">
        <v>2526</v>
      </c>
      <c r="V1012" t="s">
        <v>2350</v>
      </c>
      <c r="W1012" t="s">
        <v>2351</v>
      </c>
      <c r="X1012">
        <v>6</v>
      </c>
      <c r="Y1012">
        <v>17.420000000000002</v>
      </c>
      <c r="Z1012">
        <v>3.88</v>
      </c>
      <c r="AA1012">
        <v>1.94</v>
      </c>
      <c r="AB1012" s="74" t="s">
        <v>2527</v>
      </c>
      <c r="AC1012" s="74" t="s">
        <v>2528</v>
      </c>
    </row>
    <row r="1013" spans="1:29" x14ac:dyDescent="0.25">
      <c r="A1013" t="s">
        <v>2519</v>
      </c>
      <c r="B1013" t="s">
        <v>715</v>
      </c>
      <c r="C1013" t="s">
        <v>1915</v>
      </c>
      <c r="D1013" t="s">
        <v>717</v>
      </c>
      <c r="E1013" t="s">
        <v>716</v>
      </c>
      <c r="F1013" t="s">
        <v>718</v>
      </c>
      <c r="G1013" t="s">
        <v>2492</v>
      </c>
      <c r="H1013" t="s">
        <v>2132</v>
      </c>
      <c r="I1013" t="s">
        <v>2133</v>
      </c>
      <c r="J1013" s="74" t="s">
        <v>2520</v>
      </c>
      <c r="K1013" t="s">
        <v>2521</v>
      </c>
      <c r="L1013" t="s">
        <v>819</v>
      </c>
      <c r="M1013" s="74" t="s">
        <v>2484</v>
      </c>
      <c r="N1013" t="s">
        <v>2485</v>
      </c>
      <c r="O1013" t="s">
        <v>2486</v>
      </c>
      <c r="P1013" s="74" t="s">
        <v>2522</v>
      </c>
      <c r="Q1013" t="s">
        <v>2523</v>
      </c>
      <c r="R1013" t="s">
        <v>2524</v>
      </c>
      <c r="S1013">
        <v>365</v>
      </c>
      <c r="T1013" t="s">
        <v>2525</v>
      </c>
      <c r="U1013" s="74" t="s">
        <v>2526</v>
      </c>
      <c r="V1013" t="s">
        <v>2186</v>
      </c>
      <c r="W1013" t="s">
        <v>740</v>
      </c>
      <c r="X1013">
        <v>6</v>
      </c>
      <c r="Y1013">
        <v>12.36</v>
      </c>
      <c r="Z1013">
        <v>12.31</v>
      </c>
      <c r="AA1013">
        <v>6.16</v>
      </c>
      <c r="AB1013" s="74" t="s">
        <v>2527</v>
      </c>
      <c r="AC1013" s="74" t="s">
        <v>2528</v>
      </c>
    </row>
    <row r="1014" spans="1:29" x14ac:dyDescent="0.25">
      <c r="A1014" t="s">
        <v>2519</v>
      </c>
      <c r="B1014" t="s">
        <v>715</v>
      </c>
      <c r="C1014" t="s">
        <v>1915</v>
      </c>
      <c r="D1014" t="s">
        <v>717</v>
      </c>
      <c r="E1014" t="s">
        <v>716</v>
      </c>
      <c r="F1014" t="s">
        <v>718</v>
      </c>
      <c r="G1014" t="s">
        <v>2492</v>
      </c>
      <c r="H1014" t="s">
        <v>2132</v>
      </c>
      <c r="I1014" t="s">
        <v>2133</v>
      </c>
      <c r="J1014" s="74" t="s">
        <v>2520</v>
      </c>
      <c r="K1014" t="s">
        <v>2521</v>
      </c>
      <c r="L1014" t="s">
        <v>819</v>
      </c>
      <c r="M1014" s="74" t="s">
        <v>2484</v>
      </c>
      <c r="N1014" t="s">
        <v>2485</v>
      </c>
      <c r="O1014" t="s">
        <v>2486</v>
      </c>
      <c r="P1014" s="74" t="s">
        <v>2522</v>
      </c>
      <c r="Q1014" t="s">
        <v>2523</v>
      </c>
      <c r="R1014" t="s">
        <v>2524</v>
      </c>
      <c r="S1014">
        <v>365</v>
      </c>
      <c r="T1014" t="s">
        <v>2525</v>
      </c>
      <c r="U1014" s="74" t="s">
        <v>2526</v>
      </c>
      <c r="V1014" t="s">
        <v>2152</v>
      </c>
      <c r="W1014" t="s">
        <v>2153</v>
      </c>
      <c r="X1014">
        <v>6</v>
      </c>
      <c r="Y1014">
        <v>31.62</v>
      </c>
      <c r="Z1014">
        <v>27.87</v>
      </c>
      <c r="AA1014">
        <v>13.93</v>
      </c>
      <c r="AB1014" s="74" t="s">
        <v>2527</v>
      </c>
      <c r="AC1014" s="74" t="s">
        <v>2528</v>
      </c>
    </row>
    <row r="1015" spans="1:29" x14ac:dyDescent="0.25">
      <c r="A1015" t="s">
        <v>2519</v>
      </c>
      <c r="B1015" t="s">
        <v>715</v>
      </c>
      <c r="C1015" t="s">
        <v>1915</v>
      </c>
      <c r="D1015" t="s">
        <v>717</v>
      </c>
      <c r="E1015" t="s">
        <v>716</v>
      </c>
      <c r="F1015" t="s">
        <v>718</v>
      </c>
      <c r="G1015" t="s">
        <v>2492</v>
      </c>
      <c r="H1015" t="s">
        <v>2132</v>
      </c>
      <c r="I1015" t="s">
        <v>2133</v>
      </c>
      <c r="J1015" s="74" t="s">
        <v>2520</v>
      </c>
      <c r="K1015" t="s">
        <v>2521</v>
      </c>
      <c r="L1015" t="s">
        <v>819</v>
      </c>
      <c r="M1015" s="74" t="s">
        <v>2484</v>
      </c>
      <c r="N1015" t="s">
        <v>2485</v>
      </c>
      <c r="O1015" t="s">
        <v>2486</v>
      </c>
      <c r="P1015" s="74" t="s">
        <v>2522</v>
      </c>
      <c r="Q1015" t="s">
        <v>2523</v>
      </c>
      <c r="R1015" t="s">
        <v>2524</v>
      </c>
      <c r="S1015">
        <v>365</v>
      </c>
      <c r="T1015" t="s">
        <v>2525</v>
      </c>
      <c r="U1015" s="74" t="s">
        <v>2526</v>
      </c>
      <c r="V1015" t="s">
        <v>2149</v>
      </c>
      <c r="W1015" t="s">
        <v>63</v>
      </c>
      <c r="X1015">
        <v>6</v>
      </c>
      <c r="Y1015">
        <v>61.66</v>
      </c>
      <c r="Z1015">
        <v>61.64</v>
      </c>
      <c r="AA1015">
        <v>30.84</v>
      </c>
      <c r="AB1015" s="74" t="s">
        <v>2527</v>
      </c>
      <c r="AC1015" s="74" t="s">
        <v>2528</v>
      </c>
    </row>
    <row r="1016" spans="1:29" x14ac:dyDescent="0.25">
      <c r="A1016" t="s">
        <v>2519</v>
      </c>
      <c r="B1016" t="s">
        <v>715</v>
      </c>
      <c r="C1016" t="s">
        <v>1915</v>
      </c>
      <c r="D1016" t="s">
        <v>717</v>
      </c>
      <c r="E1016" t="s">
        <v>716</v>
      </c>
      <c r="F1016" t="s">
        <v>718</v>
      </c>
      <c r="G1016" t="s">
        <v>2492</v>
      </c>
      <c r="H1016" t="s">
        <v>2132</v>
      </c>
      <c r="I1016" t="s">
        <v>2133</v>
      </c>
      <c r="J1016" s="74" t="s">
        <v>2520</v>
      </c>
      <c r="K1016" t="s">
        <v>2521</v>
      </c>
      <c r="L1016" t="s">
        <v>819</v>
      </c>
      <c r="M1016" s="74" t="s">
        <v>2484</v>
      </c>
      <c r="N1016" t="s">
        <v>2485</v>
      </c>
      <c r="O1016" t="s">
        <v>2486</v>
      </c>
      <c r="P1016" s="74" t="s">
        <v>2522</v>
      </c>
      <c r="Q1016" t="s">
        <v>2523</v>
      </c>
      <c r="R1016" t="s">
        <v>2524</v>
      </c>
      <c r="S1016">
        <v>365</v>
      </c>
      <c r="T1016" t="s">
        <v>2525</v>
      </c>
      <c r="U1016" s="74" t="s">
        <v>2526</v>
      </c>
      <c r="V1016" t="s">
        <v>2106</v>
      </c>
      <c r="W1016" t="s">
        <v>2107</v>
      </c>
      <c r="X1016">
        <v>6</v>
      </c>
      <c r="Y1016">
        <v>13.14</v>
      </c>
      <c r="Z1016">
        <v>13.14</v>
      </c>
      <c r="AA1016">
        <v>6.58</v>
      </c>
      <c r="AB1016" s="74" t="s">
        <v>2527</v>
      </c>
      <c r="AC1016" s="74" t="s">
        <v>2528</v>
      </c>
    </row>
    <row r="1017" spans="1:29" x14ac:dyDescent="0.25">
      <c r="A1017" t="s">
        <v>2519</v>
      </c>
      <c r="B1017" t="s">
        <v>715</v>
      </c>
      <c r="C1017" t="s">
        <v>1915</v>
      </c>
      <c r="D1017" t="s">
        <v>717</v>
      </c>
      <c r="E1017" t="s">
        <v>716</v>
      </c>
      <c r="F1017" t="s">
        <v>718</v>
      </c>
      <c r="G1017" t="s">
        <v>2492</v>
      </c>
      <c r="H1017" t="s">
        <v>2132</v>
      </c>
      <c r="I1017" t="s">
        <v>2133</v>
      </c>
      <c r="J1017" s="74" t="s">
        <v>2520</v>
      </c>
      <c r="K1017" t="s">
        <v>2521</v>
      </c>
      <c r="L1017" t="s">
        <v>819</v>
      </c>
      <c r="M1017" s="74" t="s">
        <v>2484</v>
      </c>
      <c r="N1017" t="s">
        <v>2485</v>
      </c>
      <c r="O1017" t="s">
        <v>2486</v>
      </c>
      <c r="P1017" s="74" t="s">
        <v>2522</v>
      </c>
      <c r="Q1017" t="s">
        <v>2523</v>
      </c>
      <c r="R1017" t="s">
        <v>2524</v>
      </c>
      <c r="S1017">
        <v>365</v>
      </c>
      <c r="T1017" t="s">
        <v>2525</v>
      </c>
      <c r="U1017" s="74" t="s">
        <v>2526</v>
      </c>
      <c r="V1017" t="s">
        <v>2150</v>
      </c>
      <c r="W1017" t="s">
        <v>1680</v>
      </c>
      <c r="X1017">
        <v>6</v>
      </c>
      <c r="Y1017">
        <v>97.83</v>
      </c>
      <c r="Z1017">
        <v>97.81</v>
      </c>
      <c r="AA1017">
        <v>48.91</v>
      </c>
      <c r="AB1017" s="74" t="s">
        <v>2527</v>
      </c>
      <c r="AC1017" s="74" t="s">
        <v>2528</v>
      </c>
    </row>
    <row r="1018" spans="1:29" x14ac:dyDescent="0.25">
      <c r="A1018" t="s">
        <v>2519</v>
      </c>
      <c r="B1018" t="s">
        <v>715</v>
      </c>
      <c r="C1018" t="s">
        <v>1915</v>
      </c>
      <c r="D1018" t="s">
        <v>717</v>
      </c>
      <c r="E1018" t="s">
        <v>716</v>
      </c>
      <c r="F1018" t="s">
        <v>718</v>
      </c>
      <c r="G1018" t="s">
        <v>2492</v>
      </c>
      <c r="H1018" t="s">
        <v>2132</v>
      </c>
      <c r="I1018" t="s">
        <v>2133</v>
      </c>
      <c r="J1018" s="74" t="s">
        <v>2520</v>
      </c>
      <c r="K1018" t="s">
        <v>2521</v>
      </c>
      <c r="L1018" t="s">
        <v>819</v>
      </c>
      <c r="M1018" s="74" t="s">
        <v>2484</v>
      </c>
      <c r="N1018" t="s">
        <v>2485</v>
      </c>
      <c r="O1018" t="s">
        <v>2486</v>
      </c>
      <c r="P1018" s="74" t="s">
        <v>2522</v>
      </c>
      <c r="Q1018" t="s">
        <v>2523</v>
      </c>
      <c r="R1018" t="s">
        <v>2524</v>
      </c>
      <c r="S1018">
        <v>365</v>
      </c>
      <c r="T1018" t="s">
        <v>2525</v>
      </c>
      <c r="U1018" s="74" t="s">
        <v>2526</v>
      </c>
      <c r="V1018" t="s">
        <v>2151</v>
      </c>
      <c r="W1018" t="s">
        <v>977</v>
      </c>
      <c r="X1018">
        <v>6</v>
      </c>
      <c r="Y1018">
        <v>9.3699999999999992</v>
      </c>
      <c r="Z1018">
        <v>8.7200000000000006</v>
      </c>
      <c r="AA1018">
        <v>4.3600000000000003</v>
      </c>
      <c r="AB1018" s="74" t="s">
        <v>2527</v>
      </c>
      <c r="AC1018" s="74" t="s">
        <v>2528</v>
      </c>
    </row>
    <row r="1019" spans="1:29" x14ac:dyDescent="0.25">
      <c r="A1019" t="s">
        <v>2519</v>
      </c>
      <c r="B1019" t="s">
        <v>715</v>
      </c>
      <c r="C1019" t="s">
        <v>1915</v>
      </c>
      <c r="D1019" t="s">
        <v>717</v>
      </c>
      <c r="E1019" t="s">
        <v>716</v>
      </c>
      <c r="F1019" t="s">
        <v>718</v>
      </c>
      <c r="G1019" t="s">
        <v>2492</v>
      </c>
      <c r="H1019" t="s">
        <v>2132</v>
      </c>
      <c r="I1019" t="s">
        <v>2133</v>
      </c>
      <c r="J1019" s="74" t="s">
        <v>2520</v>
      </c>
      <c r="K1019" t="s">
        <v>2521</v>
      </c>
      <c r="L1019" t="s">
        <v>819</v>
      </c>
      <c r="M1019" s="74" t="s">
        <v>2484</v>
      </c>
      <c r="N1019" t="s">
        <v>2485</v>
      </c>
      <c r="O1019" t="s">
        <v>2486</v>
      </c>
      <c r="P1019" s="74" t="s">
        <v>2522</v>
      </c>
      <c r="Q1019" t="s">
        <v>2523</v>
      </c>
      <c r="R1019" t="s">
        <v>2524</v>
      </c>
      <c r="S1019">
        <v>365</v>
      </c>
      <c r="T1019" t="s">
        <v>2525</v>
      </c>
      <c r="U1019" s="74" t="s">
        <v>2526</v>
      </c>
      <c r="V1019" t="s">
        <v>2529</v>
      </c>
      <c r="W1019" t="s">
        <v>2190</v>
      </c>
      <c r="X1019">
        <v>6</v>
      </c>
      <c r="Y1019">
        <v>3.57</v>
      </c>
      <c r="Z1019">
        <v>3.57</v>
      </c>
      <c r="AA1019">
        <v>1.79</v>
      </c>
      <c r="AB1019" s="74" t="s">
        <v>2527</v>
      </c>
      <c r="AC1019" s="74" t="s">
        <v>2528</v>
      </c>
    </row>
    <row r="1020" spans="1:29" x14ac:dyDescent="0.25">
      <c r="A1020" t="s">
        <v>2519</v>
      </c>
      <c r="B1020" t="s">
        <v>715</v>
      </c>
      <c r="C1020" t="s">
        <v>1915</v>
      </c>
      <c r="D1020" t="s">
        <v>717</v>
      </c>
      <c r="E1020" t="s">
        <v>716</v>
      </c>
      <c r="F1020" t="s">
        <v>718</v>
      </c>
      <c r="G1020" t="s">
        <v>2492</v>
      </c>
      <c r="H1020" t="s">
        <v>2132</v>
      </c>
      <c r="I1020" t="s">
        <v>2133</v>
      </c>
      <c r="J1020" s="74" t="s">
        <v>2520</v>
      </c>
      <c r="K1020" t="s">
        <v>2521</v>
      </c>
      <c r="L1020" t="s">
        <v>819</v>
      </c>
      <c r="M1020" s="74" t="s">
        <v>2484</v>
      </c>
      <c r="N1020" t="s">
        <v>2485</v>
      </c>
      <c r="O1020" t="s">
        <v>2486</v>
      </c>
      <c r="P1020" s="74" t="s">
        <v>2522</v>
      </c>
      <c r="Q1020" t="s">
        <v>2523</v>
      </c>
      <c r="R1020" t="s">
        <v>2524</v>
      </c>
      <c r="S1020">
        <v>365</v>
      </c>
      <c r="T1020" t="s">
        <v>2525</v>
      </c>
      <c r="U1020" s="74" t="s">
        <v>2526</v>
      </c>
      <c r="V1020" t="s">
        <v>2334</v>
      </c>
      <c r="W1020" t="s">
        <v>124</v>
      </c>
      <c r="X1020">
        <v>6</v>
      </c>
      <c r="Y1020">
        <v>5.69</v>
      </c>
      <c r="Z1020">
        <v>5.64</v>
      </c>
      <c r="AA1020">
        <v>2.82</v>
      </c>
      <c r="AB1020" s="74" t="s">
        <v>2527</v>
      </c>
      <c r="AC1020" s="74" t="s">
        <v>2528</v>
      </c>
    </row>
    <row r="1021" spans="1:29" x14ac:dyDescent="0.25">
      <c r="A1021" t="s">
        <v>2519</v>
      </c>
      <c r="B1021" t="s">
        <v>715</v>
      </c>
      <c r="C1021" t="s">
        <v>1915</v>
      </c>
      <c r="D1021" t="s">
        <v>717</v>
      </c>
      <c r="E1021" t="s">
        <v>716</v>
      </c>
      <c r="F1021" t="s">
        <v>718</v>
      </c>
      <c r="G1021" t="s">
        <v>2492</v>
      </c>
      <c r="H1021" t="s">
        <v>2132</v>
      </c>
      <c r="I1021" t="s">
        <v>2133</v>
      </c>
      <c r="J1021" s="74" t="s">
        <v>2520</v>
      </c>
      <c r="K1021" t="s">
        <v>2521</v>
      </c>
      <c r="L1021" t="s">
        <v>819</v>
      </c>
      <c r="M1021" s="74" t="s">
        <v>2484</v>
      </c>
      <c r="N1021" t="s">
        <v>2485</v>
      </c>
      <c r="O1021" t="s">
        <v>2486</v>
      </c>
      <c r="P1021" s="74" t="s">
        <v>2522</v>
      </c>
      <c r="Q1021" t="s">
        <v>2523</v>
      </c>
      <c r="R1021" t="s">
        <v>2524</v>
      </c>
      <c r="S1021">
        <v>365</v>
      </c>
      <c r="T1021" t="s">
        <v>2525</v>
      </c>
      <c r="U1021" s="74" t="s">
        <v>2526</v>
      </c>
      <c r="V1021" t="s">
        <v>2195</v>
      </c>
      <c r="W1021" t="s">
        <v>1298</v>
      </c>
      <c r="X1021">
        <v>6</v>
      </c>
      <c r="Y1021">
        <v>3.93</v>
      </c>
      <c r="Z1021">
        <v>3.92</v>
      </c>
      <c r="AA1021">
        <v>1.96</v>
      </c>
      <c r="AB1021" s="74" t="s">
        <v>2527</v>
      </c>
      <c r="AC1021" s="74" t="s">
        <v>2528</v>
      </c>
    </row>
    <row r="1022" spans="1:29" x14ac:dyDescent="0.25">
      <c r="A1022" t="s">
        <v>2519</v>
      </c>
      <c r="B1022" t="s">
        <v>715</v>
      </c>
      <c r="C1022" t="s">
        <v>1915</v>
      </c>
      <c r="D1022" t="s">
        <v>717</v>
      </c>
      <c r="E1022" t="s">
        <v>716</v>
      </c>
      <c r="F1022" t="s">
        <v>718</v>
      </c>
      <c r="G1022" t="s">
        <v>2492</v>
      </c>
      <c r="H1022" t="s">
        <v>2132</v>
      </c>
      <c r="I1022" t="s">
        <v>2133</v>
      </c>
      <c r="J1022" s="74" t="s">
        <v>2520</v>
      </c>
      <c r="K1022" t="s">
        <v>2521</v>
      </c>
      <c r="L1022" t="s">
        <v>819</v>
      </c>
      <c r="M1022" s="74" t="s">
        <v>2484</v>
      </c>
      <c r="N1022" t="s">
        <v>2485</v>
      </c>
      <c r="O1022" t="s">
        <v>2486</v>
      </c>
      <c r="P1022" s="74" t="s">
        <v>2522</v>
      </c>
      <c r="Q1022" t="s">
        <v>2523</v>
      </c>
      <c r="R1022" t="s">
        <v>2524</v>
      </c>
      <c r="S1022">
        <v>365</v>
      </c>
      <c r="T1022" t="s">
        <v>2525</v>
      </c>
      <c r="U1022" s="74" t="s">
        <v>2526</v>
      </c>
      <c r="V1022" t="s">
        <v>2358</v>
      </c>
      <c r="W1022" t="s">
        <v>2359</v>
      </c>
      <c r="X1022">
        <v>6</v>
      </c>
      <c r="Y1022">
        <v>4.51</v>
      </c>
      <c r="Z1022">
        <v>4.49</v>
      </c>
      <c r="AA1022">
        <v>2.25</v>
      </c>
      <c r="AB1022" s="74" t="s">
        <v>2527</v>
      </c>
      <c r="AC1022" s="74" t="s">
        <v>2528</v>
      </c>
    </row>
    <row r="1023" spans="1:29" x14ac:dyDescent="0.25">
      <c r="A1023" t="s">
        <v>2519</v>
      </c>
      <c r="B1023" t="s">
        <v>715</v>
      </c>
      <c r="C1023" t="s">
        <v>1915</v>
      </c>
      <c r="D1023" t="s">
        <v>717</v>
      </c>
      <c r="E1023" t="s">
        <v>716</v>
      </c>
      <c r="F1023" t="s">
        <v>718</v>
      </c>
      <c r="G1023" t="s">
        <v>2492</v>
      </c>
      <c r="H1023" t="s">
        <v>2132</v>
      </c>
      <c r="I1023" t="s">
        <v>2133</v>
      </c>
      <c r="J1023" s="74" t="s">
        <v>2520</v>
      </c>
      <c r="K1023" t="s">
        <v>2521</v>
      </c>
      <c r="L1023" t="s">
        <v>819</v>
      </c>
      <c r="M1023" s="74" t="s">
        <v>2484</v>
      </c>
      <c r="N1023" t="s">
        <v>2485</v>
      </c>
      <c r="O1023" t="s">
        <v>2486</v>
      </c>
      <c r="P1023" s="74" t="s">
        <v>2522</v>
      </c>
      <c r="Q1023" t="s">
        <v>2523</v>
      </c>
      <c r="R1023" t="s">
        <v>2524</v>
      </c>
      <c r="S1023">
        <v>365</v>
      </c>
      <c r="T1023" t="s">
        <v>2525</v>
      </c>
      <c r="U1023" s="74" t="s">
        <v>2526</v>
      </c>
      <c r="V1023" t="s">
        <v>2409</v>
      </c>
      <c r="W1023" t="s">
        <v>2410</v>
      </c>
      <c r="X1023">
        <v>6</v>
      </c>
      <c r="Y1023">
        <v>13.98</v>
      </c>
      <c r="Z1023">
        <v>8.84</v>
      </c>
      <c r="AA1023">
        <v>4.42</v>
      </c>
      <c r="AB1023" s="74" t="s">
        <v>2527</v>
      </c>
      <c r="AC1023" s="74" t="s">
        <v>2528</v>
      </c>
    </row>
    <row r="1024" spans="1:29" x14ac:dyDescent="0.25">
      <c r="A1024" t="s">
        <v>2530</v>
      </c>
      <c r="B1024" t="s">
        <v>715</v>
      </c>
      <c r="C1024" t="s">
        <v>1915</v>
      </c>
      <c r="D1024" t="s">
        <v>717</v>
      </c>
      <c r="E1024" t="s">
        <v>716</v>
      </c>
      <c r="F1024" t="s">
        <v>718</v>
      </c>
      <c r="G1024" t="s">
        <v>1051</v>
      </c>
      <c r="H1024" t="s">
        <v>906</v>
      </c>
      <c r="I1024" t="s">
        <v>907</v>
      </c>
      <c r="J1024" s="74" t="s">
        <v>935</v>
      </c>
      <c r="L1024" t="s">
        <v>2505</v>
      </c>
      <c r="M1024" s="74" t="s">
        <v>2297</v>
      </c>
      <c r="N1024" t="s">
        <v>2298</v>
      </c>
      <c r="O1024" t="s">
        <v>2299</v>
      </c>
      <c r="P1024" s="74" t="s">
        <v>1080</v>
      </c>
      <c r="Q1024" t="s">
        <v>782</v>
      </c>
      <c r="R1024" t="s">
        <v>1081</v>
      </c>
      <c r="S1024">
        <v>365</v>
      </c>
      <c r="T1024" t="s">
        <v>2531</v>
      </c>
      <c r="U1024" s="74" t="s">
        <v>2532</v>
      </c>
      <c r="V1024" t="s">
        <v>2407</v>
      </c>
      <c r="W1024" t="s">
        <v>2408</v>
      </c>
      <c r="X1024">
        <v>31</v>
      </c>
      <c r="Y1024">
        <v>1.7470000000000001</v>
      </c>
      <c r="AB1024" s="74" t="s">
        <v>2508</v>
      </c>
      <c r="AC1024" s="74" t="s">
        <v>2509</v>
      </c>
    </row>
    <row r="1025" spans="1:29" x14ac:dyDescent="0.25">
      <c r="A1025" t="s">
        <v>2530</v>
      </c>
      <c r="B1025" t="s">
        <v>715</v>
      </c>
      <c r="C1025" t="s">
        <v>1915</v>
      </c>
      <c r="D1025" t="s">
        <v>717</v>
      </c>
      <c r="E1025" t="s">
        <v>716</v>
      </c>
      <c r="F1025" t="s">
        <v>718</v>
      </c>
      <c r="G1025" t="s">
        <v>1051</v>
      </c>
      <c r="H1025" t="s">
        <v>906</v>
      </c>
      <c r="I1025" t="s">
        <v>907</v>
      </c>
      <c r="J1025" s="74" t="s">
        <v>935</v>
      </c>
      <c r="L1025" t="s">
        <v>2505</v>
      </c>
      <c r="M1025" s="74" t="s">
        <v>2297</v>
      </c>
      <c r="N1025" t="s">
        <v>2298</v>
      </c>
      <c r="O1025" t="s">
        <v>2299</v>
      </c>
      <c r="P1025" s="74" t="s">
        <v>1080</v>
      </c>
      <c r="Q1025" t="s">
        <v>782</v>
      </c>
      <c r="R1025" t="s">
        <v>1081</v>
      </c>
      <c r="S1025">
        <v>365</v>
      </c>
      <c r="T1025" t="s">
        <v>2531</v>
      </c>
      <c r="U1025" s="74" t="s">
        <v>2532</v>
      </c>
      <c r="V1025" t="s">
        <v>2533</v>
      </c>
      <c r="W1025" t="s">
        <v>2534</v>
      </c>
      <c r="X1025">
        <v>31</v>
      </c>
      <c r="Y1025">
        <v>24.475999999999999</v>
      </c>
      <c r="AB1025" s="74" t="s">
        <v>2508</v>
      </c>
      <c r="AC1025" s="74" t="s">
        <v>2509</v>
      </c>
    </row>
    <row r="1026" spans="1:29" x14ac:dyDescent="0.25">
      <c r="A1026" t="s">
        <v>2530</v>
      </c>
      <c r="B1026" t="s">
        <v>715</v>
      </c>
      <c r="C1026" t="s">
        <v>1915</v>
      </c>
      <c r="D1026" t="s">
        <v>717</v>
      </c>
      <c r="E1026" t="s">
        <v>716</v>
      </c>
      <c r="F1026" t="s">
        <v>718</v>
      </c>
      <c r="G1026" t="s">
        <v>1051</v>
      </c>
      <c r="H1026" t="s">
        <v>906</v>
      </c>
      <c r="I1026" t="s">
        <v>907</v>
      </c>
      <c r="J1026" s="74" t="s">
        <v>935</v>
      </c>
      <c r="L1026" t="s">
        <v>2505</v>
      </c>
      <c r="M1026" s="74" t="s">
        <v>2297</v>
      </c>
      <c r="N1026" t="s">
        <v>2298</v>
      </c>
      <c r="O1026" t="s">
        <v>2299</v>
      </c>
      <c r="P1026" s="74" t="s">
        <v>1080</v>
      </c>
      <c r="Q1026" t="s">
        <v>782</v>
      </c>
      <c r="R1026" t="s">
        <v>1081</v>
      </c>
      <c r="S1026">
        <v>365</v>
      </c>
      <c r="T1026" t="s">
        <v>2531</v>
      </c>
      <c r="U1026" s="74" t="s">
        <v>2532</v>
      </c>
      <c r="V1026" t="s">
        <v>2269</v>
      </c>
      <c r="W1026" t="s">
        <v>2270</v>
      </c>
      <c r="X1026">
        <v>31</v>
      </c>
      <c r="Y1026">
        <v>181.39699999999999</v>
      </c>
      <c r="Z1026">
        <v>10.57</v>
      </c>
      <c r="AA1026">
        <v>10.57</v>
      </c>
      <c r="AB1026" s="74" t="s">
        <v>2508</v>
      </c>
      <c r="AC1026" s="74" t="s">
        <v>2509</v>
      </c>
    </row>
    <row r="1027" spans="1:29" x14ac:dyDescent="0.25">
      <c r="A1027" t="s">
        <v>2530</v>
      </c>
      <c r="B1027" t="s">
        <v>715</v>
      </c>
      <c r="C1027" t="s">
        <v>1915</v>
      </c>
      <c r="D1027" t="s">
        <v>717</v>
      </c>
      <c r="E1027" t="s">
        <v>716</v>
      </c>
      <c r="F1027" t="s">
        <v>718</v>
      </c>
      <c r="G1027" t="s">
        <v>1051</v>
      </c>
      <c r="H1027" t="s">
        <v>906</v>
      </c>
      <c r="I1027" t="s">
        <v>907</v>
      </c>
      <c r="J1027" s="74" t="s">
        <v>935</v>
      </c>
      <c r="L1027" t="s">
        <v>2505</v>
      </c>
      <c r="M1027" s="74" t="s">
        <v>2297</v>
      </c>
      <c r="N1027" t="s">
        <v>2298</v>
      </c>
      <c r="O1027" t="s">
        <v>2299</v>
      </c>
      <c r="P1027" s="74" t="s">
        <v>1080</v>
      </c>
      <c r="Q1027" t="s">
        <v>782</v>
      </c>
      <c r="R1027" t="s">
        <v>1081</v>
      </c>
      <c r="S1027">
        <v>365</v>
      </c>
      <c r="T1027" t="s">
        <v>2531</v>
      </c>
      <c r="U1027" s="74" t="s">
        <v>2532</v>
      </c>
      <c r="V1027" t="s">
        <v>2197</v>
      </c>
      <c r="W1027" t="s">
        <v>121</v>
      </c>
      <c r="X1027">
        <v>31</v>
      </c>
      <c r="Y1027">
        <v>42.164999999999999</v>
      </c>
      <c r="AB1027" s="74" t="s">
        <v>2508</v>
      </c>
      <c r="AC1027" s="74" t="s">
        <v>2509</v>
      </c>
    </row>
    <row r="1028" spans="1:29" x14ac:dyDescent="0.25">
      <c r="A1028" t="s">
        <v>2530</v>
      </c>
      <c r="B1028" t="s">
        <v>715</v>
      </c>
      <c r="C1028" t="s">
        <v>1915</v>
      </c>
      <c r="D1028" t="s">
        <v>717</v>
      </c>
      <c r="E1028" t="s">
        <v>716</v>
      </c>
      <c r="F1028" t="s">
        <v>718</v>
      </c>
      <c r="G1028" t="s">
        <v>1051</v>
      </c>
      <c r="H1028" t="s">
        <v>906</v>
      </c>
      <c r="I1028" t="s">
        <v>907</v>
      </c>
      <c r="J1028" s="74" t="s">
        <v>935</v>
      </c>
      <c r="L1028" t="s">
        <v>2505</v>
      </c>
      <c r="M1028" s="74" t="s">
        <v>2297</v>
      </c>
      <c r="N1028" t="s">
        <v>2298</v>
      </c>
      <c r="O1028" t="s">
        <v>2299</v>
      </c>
      <c r="P1028" s="74" t="s">
        <v>1080</v>
      </c>
      <c r="Q1028" t="s">
        <v>782</v>
      </c>
      <c r="R1028" t="s">
        <v>1081</v>
      </c>
      <c r="S1028">
        <v>365</v>
      </c>
      <c r="T1028" t="s">
        <v>2531</v>
      </c>
      <c r="U1028" s="74" t="s">
        <v>2532</v>
      </c>
      <c r="V1028" t="s">
        <v>2145</v>
      </c>
      <c r="W1028" t="s">
        <v>2146</v>
      </c>
      <c r="X1028">
        <v>31</v>
      </c>
      <c r="Y1028">
        <v>102.41200000000001</v>
      </c>
      <c r="Z1028">
        <v>19.22</v>
      </c>
      <c r="AA1028">
        <v>19.22</v>
      </c>
      <c r="AB1028" s="74" t="s">
        <v>2508</v>
      </c>
      <c r="AC1028" s="74" t="s">
        <v>2509</v>
      </c>
    </row>
    <row r="1029" spans="1:29" x14ac:dyDescent="0.25">
      <c r="A1029" t="s">
        <v>2530</v>
      </c>
      <c r="B1029" t="s">
        <v>715</v>
      </c>
      <c r="C1029" t="s">
        <v>1915</v>
      </c>
      <c r="D1029" t="s">
        <v>717</v>
      </c>
      <c r="E1029" t="s">
        <v>716</v>
      </c>
      <c r="F1029" t="s">
        <v>718</v>
      </c>
      <c r="G1029" t="s">
        <v>1051</v>
      </c>
      <c r="H1029" t="s">
        <v>906</v>
      </c>
      <c r="I1029" t="s">
        <v>907</v>
      </c>
      <c r="J1029" s="74" t="s">
        <v>935</v>
      </c>
      <c r="L1029" t="s">
        <v>2505</v>
      </c>
      <c r="M1029" s="74" t="s">
        <v>2297</v>
      </c>
      <c r="N1029" t="s">
        <v>2298</v>
      </c>
      <c r="O1029" t="s">
        <v>2299</v>
      </c>
      <c r="P1029" s="74" t="s">
        <v>1080</v>
      </c>
      <c r="Q1029" t="s">
        <v>782</v>
      </c>
      <c r="R1029" t="s">
        <v>1081</v>
      </c>
      <c r="S1029">
        <v>365</v>
      </c>
      <c r="T1029" t="s">
        <v>2531</v>
      </c>
      <c r="U1029" s="74" t="s">
        <v>2532</v>
      </c>
      <c r="V1029" t="s">
        <v>2149</v>
      </c>
      <c r="W1029" t="s">
        <v>63</v>
      </c>
      <c r="X1029">
        <v>31</v>
      </c>
      <c r="Y1029">
        <v>1118.3499999999999</v>
      </c>
      <c r="Z1029">
        <v>136.79</v>
      </c>
      <c r="AA1029">
        <v>136.79</v>
      </c>
      <c r="AB1029" s="74" t="s">
        <v>2508</v>
      </c>
      <c r="AC1029" s="74" t="s">
        <v>2509</v>
      </c>
    </row>
    <row r="1030" spans="1:29" x14ac:dyDescent="0.25">
      <c r="A1030" t="s">
        <v>2530</v>
      </c>
      <c r="B1030" t="s">
        <v>715</v>
      </c>
      <c r="C1030" t="s">
        <v>1915</v>
      </c>
      <c r="D1030" t="s">
        <v>717</v>
      </c>
      <c r="E1030" t="s">
        <v>716</v>
      </c>
      <c r="F1030" t="s">
        <v>718</v>
      </c>
      <c r="G1030" t="s">
        <v>1051</v>
      </c>
      <c r="H1030" t="s">
        <v>906</v>
      </c>
      <c r="I1030" t="s">
        <v>907</v>
      </c>
      <c r="J1030" s="74" t="s">
        <v>935</v>
      </c>
      <c r="L1030" t="s">
        <v>2505</v>
      </c>
      <c r="M1030" s="74" t="s">
        <v>2297</v>
      </c>
      <c r="N1030" t="s">
        <v>2298</v>
      </c>
      <c r="O1030" t="s">
        <v>2299</v>
      </c>
      <c r="P1030" s="74" t="s">
        <v>1080</v>
      </c>
      <c r="Q1030" t="s">
        <v>782</v>
      </c>
      <c r="R1030" t="s">
        <v>1081</v>
      </c>
      <c r="S1030">
        <v>365</v>
      </c>
      <c r="T1030" t="s">
        <v>2531</v>
      </c>
      <c r="U1030" s="74" t="s">
        <v>2532</v>
      </c>
      <c r="V1030" t="s">
        <v>2455</v>
      </c>
      <c r="W1030" t="s">
        <v>1498</v>
      </c>
      <c r="X1030">
        <v>31</v>
      </c>
      <c r="Y1030">
        <v>90.510999999999996</v>
      </c>
      <c r="Z1030">
        <v>19.87</v>
      </c>
      <c r="AA1030">
        <v>19.87</v>
      </c>
      <c r="AB1030" s="74" t="s">
        <v>2508</v>
      </c>
      <c r="AC1030" s="74" t="s">
        <v>2509</v>
      </c>
    </row>
    <row r="1031" spans="1:29" x14ac:dyDescent="0.25">
      <c r="A1031" t="s">
        <v>2530</v>
      </c>
      <c r="B1031" t="s">
        <v>715</v>
      </c>
      <c r="C1031" t="s">
        <v>1915</v>
      </c>
      <c r="D1031" t="s">
        <v>717</v>
      </c>
      <c r="E1031" t="s">
        <v>716</v>
      </c>
      <c r="F1031" t="s">
        <v>718</v>
      </c>
      <c r="G1031" t="s">
        <v>1051</v>
      </c>
      <c r="H1031" t="s">
        <v>906</v>
      </c>
      <c r="I1031" t="s">
        <v>907</v>
      </c>
      <c r="J1031" s="74" t="s">
        <v>935</v>
      </c>
      <c r="L1031" t="s">
        <v>2505</v>
      </c>
      <c r="M1031" s="74" t="s">
        <v>2297</v>
      </c>
      <c r="N1031" t="s">
        <v>2298</v>
      </c>
      <c r="O1031" t="s">
        <v>2299</v>
      </c>
      <c r="P1031" s="74" t="s">
        <v>1080</v>
      </c>
      <c r="Q1031" t="s">
        <v>782</v>
      </c>
      <c r="R1031" t="s">
        <v>1081</v>
      </c>
      <c r="S1031">
        <v>365</v>
      </c>
      <c r="T1031" t="s">
        <v>2531</v>
      </c>
      <c r="U1031" s="74" t="s">
        <v>2532</v>
      </c>
      <c r="V1031" t="s">
        <v>2350</v>
      </c>
      <c r="W1031" t="s">
        <v>2351</v>
      </c>
      <c r="X1031">
        <v>31</v>
      </c>
      <c r="Y1031">
        <v>32.820999999999998</v>
      </c>
      <c r="AB1031" s="74" t="s">
        <v>2508</v>
      </c>
      <c r="AC1031" s="74" t="s">
        <v>2509</v>
      </c>
    </row>
    <row r="1032" spans="1:29" x14ac:dyDescent="0.25">
      <c r="A1032" t="s">
        <v>2530</v>
      </c>
      <c r="B1032" t="s">
        <v>715</v>
      </c>
      <c r="C1032" t="s">
        <v>1915</v>
      </c>
      <c r="D1032" t="s">
        <v>717</v>
      </c>
      <c r="E1032" t="s">
        <v>716</v>
      </c>
      <c r="F1032" t="s">
        <v>718</v>
      </c>
      <c r="G1032" t="s">
        <v>1051</v>
      </c>
      <c r="H1032" t="s">
        <v>906</v>
      </c>
      <c r="I1032" t="s">
        <v>907</v>
      </c>
      <c r="J1032" s="74" t="s">
        <v>935</v>
      </c>
      <c r="L1032" t="s">
        <v>2505</v>
      </c>
      <c r="M1032" s="74" t="s">
        <v>2297</v>
      </c>
      <c r="N1032" t="s">
        <v>2298</v>
      </c>
      <c r="O1032" t="s">
        <v>2299</v>
      </c>
      <c r="P1032" s="74" t="s">
        <v>1080</v>
      </c>
      <c r="Q1032" t="s">
        <v>782</v>
      </c>
      <c r="R1032" t="s">
        <v>1081</v>
      </c>
      <c r="S1032">
        <v>365</v>
      </c>
      <c r="T1032" t="s">
        <v>2531</v>
      </c>
      <c r="U1032" s="74" t="s">
        <v>2532</v>
      </c>
      <c r="V1032" t="s">
        <v>2409</v>
      </c>
      <c r="W1032" t="s">
        <v>2410</v>
      </c>
      <c r="X1032">
        <v>31</v>
      </c>
      <c r="Y1032">
        <v>34.079000000000001</v>
      </c>
      <c r="AB1032" s="74" t="s">
        <v>2508</v>
      </c>
      <c r="AC1032" s="74" t="s">
        <v>2509</v>
      </c>
    </row>
    <row r="1033" spans="1:29" x14ac:dyDescent="0.25">
      <c r="A1033" t="s">
        <v>2530</v>
      </c>
      <c r="B1033" t="s">
        <v>715</v>
      </c>
      <c r="C1033" t="s">
        <v>1915</v>
      </c>
      <c r="D1033" t="s">
        <v>717</v>
      </c>
      <c r="E1033" t="s">
        <v>716</v>
      </c>
      <c r="F1033" t="s">
        <v>718</v>
      </c>
      <c r="G1033" t="s">
        <v>1051</v>
      </c>
      <c r="H1033" t="s">
        <v>906</v>
      </c>
      <c r="I1033" t="s">
        <v>907</v>
      </c>
      <c r="J1033" s="74" t="s">
        <v>935</v>
      </c>
      <c r="L1033" t="s">
        <v>2505</v>
      </c>
      <c r="M1033" s="74" t="s">
        <v>2297</v>
      </c>
      <c r="N1033" t="s">
        <v>2298</v>
      </c>
      <c r="O1033" t="s">
        <v>2299</v>
      </c>
      <c r="P1033" s="74" t="s">
        <v>1080</v>
      </c>
      <c r="Q1033" t="s">
        <v>782</v>
      </c>
      <c r="R1033" t="s">
        <v>1081</v>
      </c>
      <c r="S1033">
        <v>365</v>
      </c>
      <c r="T1033" t="s">
        <v>2531</v>
      </c>
      <c r="U1033" s="74" t="s">
        <v>2532</v>
      </c>
      <c r="V1033" t="s">
        <v>2535</v>
      </c>
      <c r="W1033" t="s">
        <v>2536</v>
      </c>
      <c r="X1033">
        <v>31</v>
      </c>
      <c r="Y1033">
        <v>13.97</v>
      </c>
      <c r="AB1033" s="74" t="s">
        <v>2508</v>
      </c>
      <c r="AC1033" s="74" t="s">
        <v>2509</v>
      </c>
    </row>
    <row r="1034" spans="1:29" x14ac:dyDescent="0.25">
      <c r="A1034" t="s">
        <v>2530</v>
      </c>
      <c r="B1034" t="s">
        <v>715</v>
      </c>
      <c r="C1034" t="s">
        <v>1915</v>
      </c>
      <c r="D1034" t="s">
        <v>717</v>
      </c>
      <c r="E1034" t="s">
        <v>716</v>
      </c>
      <c r="F1034" t="s">
        <v>718</v>
      </c>
      <c r="G1034" t="s">
        <v>1051</v>
      </c>
      <c r="H1034" t="s">
        <v>906</v>
      </c>
      <c r="I1034" t="s">
        <v>907</v>
      </c>
      <c r="J1034" s="74" t="s">
        <v>935</v>
      </c>
      <c r="L1034" t="s">
        <v>2505</v>
      </c>
      <c r="M1034" s="74" t="s">
        <v>2297</v>
      </c>
      <c r="N1034" t="s">
        <v>2298</v>
      </c>
      <c r="O1034" t="s">
        <v>2299</v>
      </c>
      <c r="P1034" s="74" t="s">
        <v>1080</v>
      </c>
      <c r="Q1034" t="s">
        <v>782</v>
      </c>
      <c r="R1034" t="s">
        <v>1081</v>
      </c>
      <c r="S1034">
        <v>365</v>
      </c>
      <c r="T1034" t="s">
        <v>2531</v>
      </c>
      <c r="U1034" s="74" t="s">
        <v>2532</v>
      </c>
      <c r="V1034" t="s">
        <v>2211</v>
      </c>
      <c r="W1034" t="s">
        <v>2212</v>
      </c>
      <c r="X1034">
        <v>31</v>
      </c>
      <c r="Y1034">
        <v>26.317</v>
      </c>
      <c r="AB1034" s="74" t="s">
        <v>2508</v>
      </c>
      <c r="AC1034" s="74" t="s">
        <v>2509</v>
      </c>
    </row>
    <row r="1035" spans="1:29" x14ac:dyDescent="0.25">
      <c r="A1035" t="s">
        <v>2537</v>
      </c>
      <c r="B1035" t="s">
        <v>715</v>
      </c>
      <c r="C1035" t="s">
        <v>1915</v>
      </c>
      <c r="D1035" t="s">
        <v>717</v>
      </c>
      <c r="E1035" t="s">
        <v>716</v>
      </c>
      <c r="F1035" t="s">
        <v>718</v>
      </c>
      <c r="G1035" t="s">
        <v>2077</v>
      </c>
      <c r="H1035" t="s">
        <v>1916</v>
      </c>
      <c r="I1035" t="s">
        <v>1917</v>
      </c>
      <c r="J1035" s="74" t="s">
        <v>814</v>
      </c>
      <c r="K1035" t="s">
        <v>2078</v>
      </c>
      <c r="L1035" t="s">
        <v>816</v>
      </c>
      <c r="M1035" s="74" t="s">
        <v>817</v>
      </c>
      <c r="N1035" t="s">
        <v>2079</v>
      </c>
      <c r="O1035" t="s">
        <v>819</v>
      </c>
      <c r="S1035">
        <v>365</v>
      </c>
      <c r="T1035" t="s">
        <v>2538</v>
      </c>
      <c r="U1035" s="74" t="s">
        <v>2539</v>
      </c>
      <c r="V1035" t="s">
        <v>2236</v>
      </c>
      <c r="W1035" t="s">
        <v>2237</v>
      </c>
      <c r="X1035">
        <v>50</v>
      </c>
      <c r="Y1035">
        <v>949.36</v>
      </c>
      <c r="Z1035">
        <v>845.68</v>
      </c>
      <c r="AA1035">
        <v>646.09</v>
      </c>
      <c r="AB1035" s="74" t="s">
        <v>2082</v>
      </c>
      <c r="AC1035" s="74" t="s">
        <v>2083</v>
      </c>
    </row>
    <row r="1036" spans="1:29" x14ac:dyDescent="0.25">
      <c r="A1036" t="s">
        <v>2537</v>
      </c>
      <c r="B1036" t="s">
        <v>715</v>
      </c>
      <c r="C1036" t="s">
        <v>1915</v>
      </c>
      <c r="D1036" t="s">
        <v>717</v>
      </c>
      <c r="E1036" t="s">
        <v>716</v>
      </c>
      <c r="F1036" t="s">
        <v>718</v>
      </c>
      <c r="G1036" t="s">
        <v>2077</v>
      </c>
      <c r="H1036" t="s">
        <v>1916</v>
      </c>
      <c r="I1036" t="s">
        <v>1917</v>
      </c>
      <c r="J1036" s="74" t="s">
        <v>814</v>
      </c>
      <c r="K1036" t="s">
        <v>2078</v>
      </c>
      <c r="L1036" t="s">
        <v>816</v>
      </c>
      <c r="M1036" s="74" t="s">
        <v>817</v>
      </c>
      <c r="N1036" t="s">
        <v>2079</v>
      </c>
      <c r="O1036" t="s">
        <v>819</v>
      </c>
      <c r="S1036">
        <v>365</v>
      </c>
      <c r="T1036" t="s">
        <v>2538</v>
      </c>
      <c r="U1036" s="74" t="s">
        <v>2539</v>
      </c>
      <c r="V1036" t="s">
        <v>2323</v>
      </c>
      <c r="W1036" t="s">
        <v>2324</v>
      </c>
      <c r="X1036">
        <v>50</v>
      </c>
      <c r="Y1036">
        <v>188.87</v>
      </c>
      <c r="Z1036">
        <v>167.05</v>
      </c>
      <c r="AA1036">
        <v>85.79</v>
      </c>
      <c r="AB1036" s="74" t="s">
        <v>2082</v>
      </c>
      <c r="AC1036" s="74" t="s">
        <v>2083</v>
      </c>
    </row>
    <row r="1037" spans="1:29" x14ac:dyDescent="0.25">
      <c r="A1037" t="s">
        <v>2537</v>
      </c>
      <c r="B1037" t="s">
        <v>715</v>
      </c>
      <c r="C1037" t="s">
        <v>1915</v>
      </c>
      <c r="D1037" t="s">
        <v>717</v>
      </c>
      <c r="E1037" t="s">
        <v>716</v>
      </c>
      <c r="F1037" t="s">
        <v>718</v>
      </c>
      <c r="G1037" t="s">
        <v>2077</v>
      </c>
      <c r="H1037" t="s">
        <v>1916</v>
      </c>
      <c r="I1037" t="s">
        <v>1917</v>
      </c>
      <c r="J1037" s="74" t="s">
        <v>814</v>
      </c>
      <c r="K1037" t="s">
        <v>2078</v>
      </c>
      <c r="L1037" t="s">
        <v>816</v>
      </c>
      <c r="M1037" s="74" t="s">
        <v>817</v>
      </c>
      <c r="N1037" t="s">
        <v>2079</v>
      </c>
      <c r="O1037" t="s">
        <v>819</v>
      </c>
      <c r="S1037">
        <v>365</v>
      </c>
      <c r="T1037" t="s">
        <v>2538</v>
      </c>
      <c r="U1037" s="74" t="s">
        <v>2539</v>
      </c>
      <c r="V1037" t="s">
        <v>1987</v>
      </c>
      <c r="W1037" t="s">
        <v>1988</v>
      </c>
      <c r="X1037">
        <v>50</v>
      </c>
      <c r="Y1037">
        <v>1806.07</v>
      </c>
      <c r="Z1037">
        <v>1773.29</v>
      </c>
      <c r="AA1037">
        <v>1773.29</v>
      </c>
      <c r="AB1037" s="74" t="s">
        <v>2082</v>
      </c>
      <c r="AC1037" s="74" t="s">
        <v>2083</v>
      </c>
    </row>
    <row r="1038" spans="1:29" x14ac:dyDescent="0.25">
      <c r="A1038" t="s">
        <v>2537</v>
      </c>
      <c r="B1038" t="s">
        <v>715</v>
      </c>
      <c r="C1038" t="s">
        <v>1915</v>
      </c>
      <c r="D1038" t="s">
        <v>717</v>
      </c>
      <c r="E1038" t="s">
        <v>716</v>
      </c>
      <c r="F1038" t="s">
        <v>718</v>
      </c>
      <c r="G1038" t="s">
        <v>2077</v>
      </c>
      <c r="H1038" t="s">
        <v>1916</v>
      </c>
      <c r="I1038" t="s">
        <v>1917</v>
      </c>
      <c r="J1038" s="74" t="s">
        <v>814</v>
      </c>
      <c r="K1038" t="s">
        <v>2078</v>
      </c>
      <c r="L1038" t="s">
        <v>816</v>
      </c>
      <c r="M1038" s="74" t="s">
        <v>817</v>
      </c>
      <c r="N1038" t="s">
        <v>2079</v>
      </c>
      <c r="O1038" t="s">
        <v>819</v>
      </c>
      <c r="S1038">
        <v>365</v>
      </c>
      <c r="T1038" t="s">
        <v>2538</v>
      </c>
      <c r="U1038" s="74" t="s">
        <v>2539</v>
      </c>
      <c r="V1038" t="s">
        <v>1927</v>
      </c>
      <c r="W1038" t="s">
        <v>1928</v>
      </c>
      <c r="X1038">
        <v>50</v>
      </c>
      <c r="Y1038">
        <v>309.83999999999997</v>
      </c>
      <c r="Z1038">
        <v>268.45</v>
      </c>
      <c r="AA1038">
        <v>140.44999999999999</v>
      </c>
      <c r="AB1038" s="74" t="s">
        <v>2082</v>
      </c>
      <c r="AC1038" s="74" t="s">
        <v>2083</v>
      </c>
    </row>
    <row r="1039" spans="1:29" x14ac:dyDescent="0.25">
      <c r="A1039" t="s">
        <v>2537</v>
      </c>
      <c r="B1039" t="s">
        <v>715</v>
      </c>
      <c r="C1039" t="s">
        <v>1915</v>
      </c>
      <c r="D1039" t="s">
        <v>717</v>
      </c>
      <c r="E1039" t="s">
        <v>716</v>
      </c>
      <c r="F1039" t="s">
        <v>718</v>
      </c>
      <c r="G1039" t="s">
        <v>2077</v>
      </c>
      <c r="H1039" t="s">
        <v>1916</v>
      </c>
      <c r="I1039" t="s">
        <v>1917</v>
      </c>
      <c r="J1039" s="74" t="s">
        <v>814</v>
      </c>
      <c r="K1039" t="s">
        <v>2078</v>
      </c>
      <c r="L1039" t="s">
        <v>816</v>
      </c>
      <c r="M1039" s="74" t="s">
        <v>817</v>
      </c>
      <c r="N1039" t="s">
        <v>2079</v>
      </c>
      <c r="O1039" t="s">
        <v>819</v>
      </c>
      <c r="S1039">
        <v>365</v>
      </c>
      <c r="T1039" t="s">
        <v>2538</v>
      </c>
      <c r="U1039" s="74" t="s">
        <v>2539</v>
      </c>
      <c r="V1039" t="s">
        <v>2150</v>
      </c>
      <c r="W1039" t="s">
        <v>1680</v>
      </c>
      <c r="X1039">
        <v>50</v>
      </c>
      <c r="Y1039">
        <v>75.87</v>
      </c>
      <c r="Z1039">
        <v>75.87</v>
      </c>
      <c r="AA1039">
        <v>60.08</v>
      </c>
      <c r="AB1039" s="74" t="s">
        <v>2082</v>
      </c>
      <c r="AC1039" s="74" t="s">
        <v>2083</v>
      </c>
    </row>
    <row r="1040" spans="1:29" x14ac:dyDescent="0.25">
      <c r="A1040" t="s">
        <v>2540</v>
      </c>
      <c r="B1040" t="s">
        <v>715</v>
      </c>
      <c r="C1040" t="s">
        <v>1915</v>
      </c>
      <c r="D1040" t="s">
        <v>717</v>
      </c>
      <c r="E1040" t="s">
        <v>716</v>
      </c>
      <c r="F1040" t="s">
        <v>718</v>
      </c>
      <c r="G1040" t="s">
        <v>2541</v>
      </c>
      <c r="H1040" t="s">
        <v>1916</v>
      </c>
      <c r="I1040" t="s">
        <v>1917</v>
      </c>
      <c r="J1040" s="74" t="s">
        <v>2542</v>
      </c>
      <c r="K1040" t="s">
        <v>2543</v>
      </c>
      <c r="L1040" t="s">
        <v>2544</v>
      </c>
      <c r="M1040" s="74" t="s">
        <v>2389</v>
      </c>
      <c r="N1040" t="s">
        <v>2390</v>
      </c>
      <c r="O1040" t="s">
        <v>2391</v>
      </c>
      <c r="S1040">
        <v>180</v>
      </c>
      <c r="T1040" t="s">
        <v>2545</v>
      </c>
      <c r="U1040" s="74" t="s">
        <v>2546</v>
      </c>
      <c r="V1040" t="s">
        <v>1987</v>
      </c>
      <c r="W1040" t="s">
        <v>1988</v>
      </c>
      <c r="X1040">
        <v>12</v>
      </c>
      <c r="Y1040">
        <v>201.99</v>
      </c>
      <c r="Z1040">
        <v>197.19</v>
      </c>
      <c r="AA1040">
        <v>197.19</v>
      </c>
      <c r="AB1040" s="74" t="s">
        <v>2547</v>
      </c>
      <c r="AC1040" s="74" t="s">
        <v>2548</v>
      </c>
    </row>
    <row r="1041" spans="1:29" x14ac:dyDescent="0.25">
      <c r="A1041" t="s">
        <v>2549</v>
      </c>
      <c r="B1041" t="s">
        <v>715</v>
      </c>
      <c r="C1041" t="s">
        <v>1915</v>
      </c>
      <c r="D1041" t="s">
        <v>717</v>
      </c>
      <c r="E1041" t="s">
        <v>716</v>
      </c>
      <c r="F1041" t="s">
        <v>718</v>
      </c>
      <c r="G1041" t="s">
        <v>2550</v>
      </c>
      <c r="H1041" t="s">
        <v>1916</v>
      </c>
      <c r="I1041" t="s">
        <v>1917</v>
      </c>
      <c r="J1041" s="74" t="s">
        <v>935</v>
      </c>
      <c r="L1041" t="s">
        <v>2505</v>
      </c>
      <c r="M1041" s="74" t="s">
        <v>2297</v>
      </c>
      <c r="N1041" t="s">
        <v>2298</v>
      </c>
      <c r="O1041" t="s">
        <v>2299</v>
      </c>
      <c r="S1041">
        <v>365</v>
      </c>
      <c r="T1041" t="s">
        <v>2551</v>
      </c>
      <c r="U1041" s="74" t="s">
        <v>2552</v>
      </c>
      <c r="V1041" t="s">
        <v>2238</v>
      </c>
      <c r="W1041" t="s">
        <v>2027</v>
      </c>
      <c r="X1041">
        <v>145.26</v>
      </c>
      <c r="Y1041">
        <v>1416.29</v>
      </c>
      <c r="AB1041" s="74" t="s">
        <v>2553</v>
      </c>
      <c r="AC1041" s="74" t="s">
        <v>2554</v>
      </c>
    </row>
    <row r="1042" spans="1:29" x14ac:dyDescent="0.25">
      <c r="A1042" t="s">
        <v>2549</v>
      </c>
      <c r="B1042" t="s">
        <v>715</v>
      </c>
      <c r="C1042" t="s">
        <v>1915</v>
      </c>
      <c r="D1042" t="s">
        <v>717</v>
      </c>
      <c r="E1042" t="s">
        <v>716</v>
      </c>
      <c r="F1042" t="s">
        <v>718</v>
      </c>
      <c r="G1042" t="s">
        <v>2550</v>
      </c>
      <c r="H1042" t="s">
        <v>1916</v>
      </c>
      <c r="I1042" t="s">
        <v>1917</v>
      </c>
      <c r="J1042" s="74" t="s">
        <v>935</v>
      </c>
      <c r="L1042" t="s">
        <v>2505</v>
      </c>
      <c r="M1042" s="74" t="s">
        <v>2297</v>
      </c>
      <c r="N1042" t="s">
        <v>2298</v>
      </c>
      <c r="O1042" t="s">
        <v>2299</v>
      </c>
      <c r="S1042">
        <v>365</v>
      </c>
      <c r="T1042" t="s">
        <v>2551</v>
      </c>
      <c r="U1042" s="74" t="s">
        <v>2552</v>
      </c>
      <c r="V1042" t="s">
        <v>2236</v>
      </c>
      <c r="W1042" t="s">
        <v>2237</v>
      </c>
      <c r="X1042">
        <v>145.26</v>
      </c>
      <c r="Y1042">
        <v>2904.78</v>
      </c>
      <c r="AB1042" s="74" t="s">
        <v>2553</v>
      </c>
      <c r="AC1042" s="74" t="s">
        <v>2554</v>
      </c>
    </row>
    <row r="1043" spans="1:29" x14ac:dyDescent="0.25">
      <c r="A1043" t="s">
        <v>2555</v>
      </c>
      <c r="B1043" t="s">
        <v>715</v>
      </c>
      <c r="C1043" t="s">
        <v>1915</v>
      </c>
      <c r="D1043" t="s">
        <v>717</v>
      </c>
      <c r="E1043" t="s">
        <v>716</v>
      </c>
      <c r="F1043" t="s">
        <v>718</v>
      </c>
      <c r="G1043" t="s">
        <v>2556</v>
      </c>
      <c r="H1043" t="s">
        <v>1916</v>
      </c>
      <c r="I1043" t="s">
        <v>1917</v>
      </c>
      <c r="J1043" s="74" t="s">
        <v>2557</v>
      </c>
      <c r="K1043" t="s">
        <v>2558</v>
      </c>
      <c r="L1043" t="s">
        <v>2559</v>
      </c>
      <c r="M1043" s="74" t="s">
        <v>2560</v>
      </c>
      <c r="N1043" t="s">
        <v>2561</v>
      </c>
      <c r="O1043" t="s">
        <v>2562</v>
      </c>
      <c r="S1043">
        <v>365</v>
      </c>
      <c r="T1043" t="s">
        <v>2563</v>
      </c>
      <c r="U1043" s="74" t="s">
        <v>2564</v>
      </c>
      <c r="V1043" t="s">
        <v>2565</v>
      </c>
      <c r="W1043" t="s">
        <v>2566</v>
      </c>
      <c r="X1043">
        <v>6</v>
      </c>
      <c r="Y1043">
        <v>309.8</v>
      </c>
      <c r="Z1043">
        <v>309.77</v>
      </c>
      <c r="AA1043">
        <v>219.33</v>
      </c>
      <c r="AB1043" s="74" t="s">
        <v>2567</v>
      </c>
      <c r="AC1043" s="74" t="s">
        <v>2568</v>
      </c>
    </row>
    <row r="1044" spans="1:29" x14ac:dyDescent="0.25">
      <c r="A1044" t="s">
        <v>2569</v>
      </c>
      <c r="B1044" t="s">
        <v>715</v>
      </c>
      <c r="C1044" t="s">
        <v>1915</v>
      </c>
      <c r="D1044" t="s">
        <v>717</v>
      </c>
      <c r="E1044" t="s">
        <v>716</v>
      </c>
      <c r="F1044" t="s">
        <v>718</v>
      </c>
      <c r="G1044" t="s">
        <v>2570</v>
      </c>
      <c r="H1044" t="s">
        <v>1916</v>
      </c>
      <c r="I1044" t="s">
        <v>1917</v>
      </c>
      <c r="J1044" s="74" t="s">
        <v>935</v>
      </c>
      <c r="L1044" t="s">
        <v>2505</v>
      </c>
      <c r="M1044" s="74" t="s">
        <v>817</v>
      </c>
      <c r="N1044" t="s">
        <v>2079</v>
      </c>
      <c r="O1044" t="s">
        <v>819</v>
      </c>
      <c r="S1044">
        <v>365</v>
      </c>
      <c r="T1044" t="s">
        <v>2571</v>
      </c>
      <c r="U1044" s="74" t="s">
        <v>2572</v>
      </c>
      <c r="V1044" t="s">
        <v>2238</v>
      </c>
      <c r="W1044" t="s">
        <v>2027</v>
      </c>
      <c r="X1044">
        <v>40.69</v>
      </c>
      <c r="Y1044">
        <v>284.35300000000001</v>
      </c>
      <c r="Z1044">
        <v>274.92</v>
      </c>
      <c r="AA1044">
        <v>274.92</v>
      </c>
      <c r="AB1044" s="74" t="s">
        <v>2573</v>
      </c>
      <c r="AC1044" s="74" t="s">
        <v>2574</v>
      </c>
    </row>
    <row r="1045" spans="1:29" x14ac:dyDescent="0.25">
      <c r="A1045" t="s">
        <v>2569</v>
      </c>
      <c r="B1045" t="s">
        <v>715</v>
      </c>
      <c r="C1045" t="s">
        <v>1915</v>
      </c>
      <c r="D1045" t="s">
        <v>717</v>
      </c>
      <c r="E1045" t="s">
        <v>716</v>
      </c>
      <c r="F1045" t="s">
        <v>718</v>
      </c>
      <c r="G1045" t="s">
        <v>2570</v>
      </c>
      <c r="H1045" t="s">
        <v>1916</v>
      </c>
      <c r="I1045" t="s">
        <v>1917</v>
      </c>
      <c r="J1045" s="74" t="s">
        <v>935</v>
      </c>
      <c r="L1045" t="s">
        <v>2505</v>
      </c>
      <c r="M1045" s="74" t="s">
        <v>817</v>
      </c>
      <c r="N1045" t="s">
        <v>2079</v>
      </c>
      <c r="O1045" t="s">
        <v>819</v>
      </c>
      <c r="S1045">
        <v>365</v>
      </c>
      <c r="T1045" t="s">
        <v>2571</v>
      </c>
      <c r="U1045" s="74" t="s">
        <v>2572</v>
      </c>
      <c r="V1045" t="s">
        <v>2236</v>
      </c>
      <c r="W1045" t="s">
        <v>2237</v>
      </c>
      <c r="X1045">
        <v>40.69</v>
      </c>
      <c r="Y1045">
        <v>1689.4</v>
      </c>
      <c r="Z1045">
        <v>1039.24</v>
      </c>
      <c r="AA1045">
        <v>1039.24</v>
      </c>
      <c r="AB1045" s="74" t="s">
        <v>2573</v>
      </c>
      <c r="AC1045" s="74" t="s">
        <v>2574</v>
      </c>
    </row>
    <row r="1046" spans="1:29" x14ac:dyDescent="0.25">
      <c r="A1046" t="s">
        <v>2569</v>
      </c>
      <c r="B1046" t="s">
        <v>715</v>
      </c>
      <c r="C1046" t="s">
        <v>1915</v>
      </c>
      <c r="D1046" t="s">
        <v>717</v>
      </c>
      <c r="E1046" t="s">
        <v>716</v>
      </c>
      <c r="F1046" t="s">
        <v>718</v>
      </c>
      <c r="G1046" t="s">
        <v>2570</v>
      </c>
      <c r="H1046" t="s">
        <v>1916</v>
      </c>
      <c r="I1046" t="s">
        <v>1917</v>
      </c>
      <c r="J1046" s="74" t="s">
        <v>935</v>
      </c>
      <c r="L1046" t="s">
        <v>2505</v>
      </c>
      <c r="M1046" s="74" t="s">
        <v>817</v>
      </c>
      <c r="N1046" t="s">
        <v>2079</v>
      </c>
      <c r="O1046" t="s">
        <v>819</v>
      </c>
      <c r="S1046">
        <v>365</v>
      </c>
      <c r="T1046" t="s">
        <v>2571</v>
      </c>
      <c r="U1046" s="74" t="s">
        <v>2572</v>
      </c>
      <c r="V1046" t="s">
        <v>1987</v>
      </c>
      <c r="W1046" t="s">
        <v>1988</v>
      </c>
      <c r="X1046">
        <v>40.69</v>
      </c>
      <c r="Y1046">
        <v>110.526</v>
      </c>
      <c r="Z1046">
        <v>101.62</v>
      </c>
      <c r="AA1046">
        <v>101.62</v>
      </c>
      <c r="AB1046" s="74" t="s">
        <v>2573</v>
      </c>
      <c r="AC1046" s="74" t="s">
        <v>2574</v>
      </c>
    </row>
    <row r="1047" spans="1:29" x14ac:dyDescent="0.25">
      <c r="A1047" t="s">
        <v>2569</v>
      </c>
      <c r="B1047" t="s">
        <v>715</v>
      </c>
      <c r="C1047" t="s">
        <v>1915</v>
      </c>
      <c r="D1047" t="s">
        <v>717</v>
      </c>
      <c r="E1047" t="s">
        <v>716</v>
      </c>
      <c r="F1047" t="s">
        <v>718</v>
      </c>
      <c r="G1047" t="s">
        <v>2570</v>
      </c>
      <c r="H1047" t="s">
        <v>1916</v>
      </c>
      <c r="I1047" t="s">
        <v>1917</v>
      </c>
      <c r="J1047" s="74" t="s">
        <v>935</v>
      </c>
      <c r="L1047" t="s">
        <v>2505</v>
      </c>
      <c r="M1047" s="74" t="s">
        <v>817</v>
      </c>
      <c r="N1047" t="s">
        <v>2079</v>
      </c>
      <c r="O1047" t="s">
        <v>819</v>
      </c>
      <c r="S1047">
        <v>365</v>
      </c>
      <c r="T1047" t="s">
        <v>2571</v>
      </c>
      <c r="U1047" s="74" t="s">
        <v>2572</v>
      </c>
      <c r="V1047" t="s">
        <v>2277</v>
      </c>
      <c r="W1047" t="s">
        <v>1928</v>
      </c>
      <c r="X1047">
        <v>40.69</v>
      </c>
      <c r="Y1047">
        <v>182.86500000000001</v>
      </c>
      <c r="AB1047" s="74" t="s">
        <v>2573</v>
      </c>
      <c r="AC1047" s="74" t="s">
        <v>2574</v>
      </c>
    </row>
    <row r="1048" spans="1:29" x14ac:dyDescent="0.25">
      <c r="A1048" t="s">
        <v>2575</v>
      </c>
      <c r="B1048" t="s">
        <v>715</v>
      </c>
      <c r="C1048" t="s">
        <v>1915</v>
      </c>
      <c r="D1048" t="s">
        <v>717</v>
      </c>
      <c r="E1048" t="s">
        <v>716</v>
      </c>
      <c r="F1048" t="s">
        <v>718</v>
      </c>
      <c r="G1048" t="s">
        <v>2576</v>
      </c>
      <c r="H1048" t="s">
        <v>1916</v>
      </c>
      <c r="I1048" t="s">
        <v>1917</v>
      </c>
      <c r="J1048" s="74" t="s">
        <v>2577</v>
      </c>
      <c r="K1048" t="s">
        <v>2578</v>
      </c>
      <c r="L1048" t="s">
        <v>2578</v>
      </c>
      <c r="M1048" s="74" t="s">
        <v>725</v>
      </c>
      <c r="O1048" t="s">
        <v>2579</v>
      </c>
      <c r="S1048">
        <v>365</v>
      </c>
      <c r="T1048" t="s">
        <v>2580</v>
      </c>
      <c r="U1048" s="74" t="s">
        <v>2581</v>
      </c>
      <c r="V1048" t="s">
        <v>2238</v>
      </c>
      <c r="W1048" t="s">
        <v>2027</v>
      </c>
      <c r="X1048">
        <v>10.34</v>
      </c>
      <c r="Y1048">
        <v>0.39</v>
      </c>
      <c r="AB1048" s="74" t="s">
        <v>2582</v>
      </c>
      <c r="AC1048" s="74" t="s">
        <v>2583</v>
      </c>
    </row>
    <row r="1049" spans="1:29" x14ac:dyDescent="0.25">
      <c r="A1049" t="s">
        <v>2575</v>
      </c>
      <c r="B1049" t="s">
        <v>715</v>
      </c>
      <c r="C1049" t="s">
        <v>1915</v>
      </c>
      <c r="D1049" t="s">
        <v>717</v>
      </c>
      <c r="E1049" t="s">
        <v>716</v>
      </c>
      <c r="F1049" t="s">
        <v>718</v>
      </c>
      <c r="G1049" t="s">
        <v>2576</v>
      </c>
      <c r="H1049" t="s">
        <v>1916</v>
      </c>
      <c r="I1049" t="s">
        <v>1917</v>
      </c>
      <c r="J1049" s="74" t="s">
        <v>2577</v>
      </c>
      <c r="K1049" t="s">
        <v>2578</v>
      </c>
      <c r="L1049" t="s">
        <v>2578</v>
      </c>
      <c r="M1049" s="74" t="s">
        <v>725</v>
      </c>
      <c r="O1049" t="s">
        <v>2579</v>
      </c>
      <c r="S1049">
        <v>365</v>
      </c>
      <c r="T1049" t="s">
        <v>2580</v>
      </c>
      <c r="U1049" s="74" t="s">
        <v>2581</v>
      </c>
      <c r="V1049" t="s">
        <v>2236</v>
      </c>
      <c r="W1049" t="s">
        <v>2237</v>
      </c>
      <c r="X1049">
        <v>10.34</v>
      </c>
      <c r="Y1049">
        <v>1256.05</v>
      </c>
      <c r="Z1049">
        <v>942.52</v>
      </c>
      <c r="AA1049">
        <v>942.52</v>
      </c>
      <c r="AB1049" s="74" t="s">
        <v>2582</v>
      </c>
      <c r="AC1049" s="74" t="s">
        <v>2583</v>
      </c>
    </row>
    <row r="1050" spans="1:29" x14ac:dyDescent="0.25">
      <c r="A1050" t="s">
        <v>2584</v>
      </c>
      <c r="B1050" t="s">
        <v>715</v>
      </c>
      <c r="C1050" t="s">
        <v>1915</v>
      </c>
      <c r="D1050" t="s">
        <v>717</v>
      </c>
      <c r="E1050" t="s">
        <v>716</v>
      </c>
      <c r="F1050" t="s">
        <v>718</v>
      </c>
      <c r="G1050" t="s">
        <v>2585</v>
      </c>
      <c r="H1050" t="s">
        <v>1916</v>
      </c>
      <c r="I1050" t="s">
        <v>1917</v>
      </c>
      <c r="J1050" s="74" t="s">
        <v>1918</v>
      </c>
      <c r="K1050" t="s">
        <v>1919</v>
      </c>
      <c r="L1050" t="s">
        <v>1920</v>
      </c>
      <c r="M1050" s="74" t="s">
        <v>2586</v>
      </c>
      <c r="N1050" t="s">
        <v>2587</v>
      </c>
      <c r="O1050" t="s">
        <v>2588</v>
      </c>
      <c r="S1050">
        <v>0</v>
      </c>
      <c r="T1050" t="s">
        <v>2589</v>
      </c>
      <c r="V1050" t="s">
        <v>1923</v>
      </c>
      <c r="W1050" t="s">
        <v>1924</v>
      </c>
      <c r="X1050">
        <v>6</v>
      </c>
      <c r="Y1050">
        <v>252</v>
      </c>
    </row>
    <row r="1051" spans="1:29" x14ac:dyDescent="0.25">
      <c r="A1051" t="s">
        <v>2590</v>
      </c>
      <c r="B1051" t="s">
        <v>715</v>
      </c>
      <c r="C1051" t="s">
        <v>1915</v>
      </c>
      <c r="D1051" t="s">
        <v>717</v>
      </c>
      <c r="E1051" t="s">
        <v>716</v>
      </c>
      <c r="F1051" t="s">
        <v>718</v>
      </c>
      <c r="G1051" t="s">
        <v>2570</v>
      </c>
      <c r="H1051" t="s">
        <v>906</v>
      </c>
      <c r="I1051" t="s">
        <v>907</v>
      </c>
      <c r="J1051" s="74" t="s">
        <v>935</v>
      </c>
      <c r="L1051" t="s">
        <v>2505</v>
      </c>
      <c r="M1051" s="74" t="s">
        <v>817</v>
      </c>
      <c r="N1051" t="s">
        <v>2079</v>
      </c>
      <c r="O1051" t="s">
        <v>819</v>
      </c>
      <c r="P1051" s="74" t="s">
        <v>1080</v>
      </c>
      <c r="Q1051" t="s">
        <v>782</v>
      </c>
      <c r="R1051" t="s">
        <v>1081</v>
      </c>
      <c r="S1051">
        <v>365</v>
      </c>
      <c r="T1051" t="s">
        <v>2591</v>
      </c>
      <c r="U1051" s="74" t="s">
        <v>2592</v>
      </c>
      <c r="V1051" t="s">
        <v>2350</v>
      </c>
      <c r="W1051" t="s">
        <v>2351</v>
      </c>
      <c r="X1051">
        <v>40.69</v>
      </c>
      <c r="Y1051">
        <v>12.157999999999999</v>
      </c>
    </row>
    <row r="1052" spans="1:29" x14ac:dyDescent="0.25">
      <c r="A1052" t="s">
        <v>2590</v>
      </c>
      <c r="B1052" t="s">
        <v>715</v>
      </c>
      <c r="C1052" t="s">
        <v>1915</v>
      </c>
      <c r="D1052" t="s">
        <v>717</v>
      </c>
      <c r="E1052" t="s">
        <v>716</v>
      </c>
      <c r="F1052" t="s">
        <v>718</v>
      </c>
      <c r="G1052" t="s">
        <v>2570</v>
      </c>
      <c r="H1052" t="s">
        <v>906</v>
      </c>
      <c r="I1052" t="s">
        <v>907</v>
      </c>
      <c r="J1052" s="74" t="s">
        <v>935</v>
      </c>
      <c r="L1052" t="s">
        <v>2505</v>
      </c>
      <c r="M1052" s="74" t="s">
        <v>817</v>
      </c>
      <c r="N1052" t="s">
        <v>2079</v>
      </c>
      <c r="O1052" t="s">
        <v>819</v>
      </c>
      <c r="P1052" s="74" t="s">
        <v>1080</v>
      </c>
      <c r="Q1052" t="s">
        <v>782</v>
      </c>
      <c r="R1052" t="s">
        <v>1081</v>
      </c>
      <c r="S1052">
        <v>365</v>
      </c>
      <c r="T1052" t="s">
        <v>2591</v>
      </c>
      <c r="U1052" s="74" t="s">
        <v>2592</v>
      </c>
      <c r="V1052" t="s">
        <v>2529</v>
      </c>
      <c r="W1052" t="s">
        <v>2190</v>
      </c>
      <c r="X1052">
        <v>40.69</v>
      </c>
      <c r="Y1052">
        <v>16.053999999999998</v>
      </c>
      <c r="Z1052">
        <v>5.31</v>
      </c>
      <c r="AA1052">
        <v>5.31</v>
      </c>
    </row>
    <row r="1053" spans="1:29" x14ac:dyDescent="0.25">
      <c r="A1053" t="s">
        <v>2590</v>
      </c>
      <c r="B1053" t="s">
        <v>715</v>
      </c>
      <c r="C1053" t="s">
        <v>1915</v>
      </c>
      <c r="D1053" t="s">
        <v>717</v>
      </c>
      <c r="E1053" t="s">
        <v>716</v>
      </c>
      <c r="F1053" t="s">
        <v>718</v>
      </c>
      <c r="G1053" t="s">
        <v>2570</v>
      </c>
      <c r="H1053" t="s">
        <v>906</v>
      </c>
      <c r="I1053" t="s">
        <v>907</v>
      </c>
      <c r="J1053" s="74" t="s">
        <v>935</v>
      </c>
      <c r="L1053" t="s">
        <v>2505</v>
      </c>
      <c r="M1053" s="74" t="s">
        <v>817</v>
      </c>
      <c r="N1053" t="s">
        <v>2079</v>
      </c>
      <c r="O1053" t="s">
        <v>819</v>
      </c>
      <c r="P1053" s="74" t="s">
        <v>1080</v>
      </c>
      <c r="Q1053" t="s">
        <v>782</v>
      </c>
      <c r="R1053" t="s">
        <v>1081</v>
      </c>
      <c r="S1053">
        <v>365</v>
      </c>
      <c r="T1053" t="s">
        <v>2591</v>
      </c>
      <c r="U1053" s="74" t="s">
        <v>2592</v>
      </c>
      <c r="V1053" t="s">
        <v>2151</v>
      </c>
      <c r="W1053" t="s">
        <v>977</v>
      </c>
      <c r="X1053">
        <v>40.69</v>
      </c>
      <c r="Y1053">
        <v>5.03</v>
      </c>
    </row>
    <row r="1054" spans="1:29" x14ac:dyDescent="0.25">
      <c r="A1054" t="s">
        <v>2590</v>
      </c>
      <c r="B1054" t="s">
        <v>715</v>
      </c>
      <c r="C1054" t="s">
        <v>1915</v>
      </c>
      <c r="D1054" t="s">
        <v>717</v>
      </c>
      <c r="E1054" t="s">
        <v>716</v>
      </c>
      <c r="F1054" t="s">
        <v>718</v>
      </c>
      <c r="G1054" t="s">
        <v>2570</v>
      </c>
      <c r="H1054" t="s">
        <v>906</v>
      </c>
      <c r="I1054" t="s">
        <v>907</v>
      </c>
      <c r="J1054" s="74" t="s">
        <v>935</v>
      </c>
      <c r="L1054" t="s">
        <v>2505</v>
      </c>
      <c r="M1054" s="74" t="s">
        <v>817</v>
      </c>
      <c r="N1054" t="s">
        <v>2079</v>
      </c>
      <c r="O1054" t="s">
        <v>819</v>
      </c>
      <c r="P1054" s="74" t="s">
        <v>1080</v>
      </c>
      <c r="Q1054" t="s">
        <v>782</v>
      </c>
      <c r="R1054" t="s">
        <v>1081</v>
      </c>
      <c r="S1054">
        <v>365</v>
      </c>
      <c r="T1054" t="s">
        <v>2591</v>
      </c>
      <c r="U1054" s="74" t="s">
        <v>2592</v>
      </c>
      <c r="V1054" t="s">
        <v>2106</v>
      </c>
      <c r="W1054" t="s">
        <v>2107</v>
      </c>
      <c r="X1054">
        <v>40.69</v>
      </c>
      <c r="Y1054">
        <v>7.05</v>
      </c>
    </row>
    <row r="1055" spans="1:29" x14ac:dyDescent="0.25">
      <c r="A1055" t="s">
        <v>2590</v>
      </c>
      <c r="B1055" t="s">
        <v>715</v>
      </c>
      <c r="C1055" t="s">
        <v>1915</v>
      </c>
      <c r="D1055" t="s">
        <v>717</v>
      </c>
      <c r="E1055" t="s">
        <v>716</v>
      </c>
      <c r="F1055" t="s">
        <v>718</v>
      </c>
      <c r="G1055" t="s">
        <v>2570</v>
      </c>
      <c r="H1055" t="s">
        <v>906</v>
      </c>
      <c r="I1055" t="s">
        <v>907</v>
      </c>
      <c r="J1055" s="74" t="s">
        <v>935</v>
      </c>
      <c r="L1055" t="s">
        <v>2505</v>
      </c>
      <c r="M1055" s="74" t="s">
        <v>817</v>
      </c>
      <c r="N1055" t="s">
        <v>2079</v>
      </c>
      <c r="O1055" t="s">
        <v>819</v>
      </c>
      <c r="P1055" s="74" t="s">
        <v>1080</v>
      </c>
      <c r="Q1055" t="s">
        <v>782</v>
      </c>
      <c r="R1055" t="s">
        <v>1081</v>
      </c>
      <c r="S1055">
        <v>365</v>
      </c>
      <c r="T1055" t="s">
        <v>2591</v>
      </c>
      <c r="U1055" s="74" t="s">
        <v>2592</v>
      </c>
      <c r="V1055" t="s">
        <v>2198</v>
      </c>
      <c r="W1055" t="s">
        <v>2199</v>
      </c>
      <c r="X1055">
        <v>40.69</v>
      </c>
      <c r="Y1055">
        <v>205.94300000000001</v>
      </c>
      <c r="Z1055">
        <v>155.62</v>
      </c>
      <c r="AA1055">
        <v>155.62</v>
      </c>
    </row>
    <row r="1056" spans="1:29" x14ac:dyDescent="0.25">
      <c r="A1056" t="s">
        <v>2590</v>
      </c>
      <c r="B1056" t="s">
        <v>715</v>
      </c>
      <c r="C1056" t="s">
        <v>1915</v>
      </c>
      <c r="D1056" t="s">
        <v>717</v>
      </c>
      <c r="E1056" t="s">
        <v>716</v>
      </c>
      <c r="F1056" t="s">
        <v>718</v>
      </c>
      <c r="G1056" t="s">
        <v>2570</v>
      </c>
      <c r="H1056" t="s">
        <v>906</v>
      </c>
      <c r="I1056" t="s">
        <v>907</v>
      </c>
      <c r="J1056" s="74" t="s">
        <v>935</v>
      </c>
      <c r="L1056" t="s">
        <v>2505</v>
      </c>
      <c r="M1056" s="74" t="s">
        <v>817</v>
      </c>
      <c r="N1056" t="s">
        <v>2079</v>
      </c>
      <c r="O1056" t="s">
        <v>819</v>
      </c>
      <c r="P1056" s="74" t="s">
        <v>1080</v>
      </c>
      <c r="Q1056" t="s">
        <v>782</v>
      </c>
      <c r="R1056" t="s">
        <v>1081</v>
      </c>
      <c r="S1056">
        <v>365</v>
      </c>
      <c r="T1056" t="s">
        <v>2591</v>
      </c>
      <c r="U1056" s="74" t="s">
        <v>2592</v>
      </c>
      <c r="V1056" t="s">
        <v>2149</v>
      </c>
      <c r="W1056" t="s">
        <v>63</v>
      </c>
      <c r="X1056">
        <v>40.69</v>
      </c>
      <c r="Y1056">
        <v>1399.12</v>
      </c>
      <c r="Z1056">
        <v>1394.6</v>
      </c>
      <c r="AA1056">
        <v>1394.6</v>
      </c>
    </row>
    <row r="1057" spans="1:27" x14ac:dyDescent="0.25">
      <c r="A1057" t="s">
        <v>2590</v>
      </c>
      <c r="B1057" t="s">
        <v>715</v>
      </c>
      <c r="C1057" t="s">
        <v>1915</v>
      </c>
      <c r="D1057" t="s">
        <v>717</v>
      </c>
      <c r="E1057" t="s">
        <v>716</v>
      </c>
      <c r="F1057" t="s">
        <v>718</v>
      </c>
      <c r="G1057" t="s">
        <v>2570</v>
      </c>
      <c r="H1057" t="s">
        <v>906</v>
      </c>
      <c r="I1057" t="s">
        <v>907</v>
      </c>
      <c r="J1057" s="74" t="s">
        <v>935</v>
      </c>
      <c r="L1057" t="s">
        <v>2505</v>
      </c>
      <c r="M1057" s="74" t="s">
        <v>817</v>
      </c>
      <c r="N1057" t="s">
        <v>2079</v>
      </c>
      <c r="O1057" t="s">
        <v>819</v>
      </c>
      <c r="P1057" s="74" t="s">
        <v>1080</v>
      </c>
      <c r="Q1057" t="s">
        <v>782</v>
      </c>
      <c r="R1057" t="s">
        <v>1081</v>
      </c>
      <c r="S1057">
        <v>365</v>
      </c>
      <c r="T1057" t="s">
        <v>2591</v>
      </c>
      <c r="U1057" s="74" t="s">
        <v>2592</v>
      </c>
      <c r="V1057" t="s">
        <v>2191</v>
      </c>
      <c r="W1057" t="s">
        <v>2153</v>
      </c>
      <c r="X1057">
        <v>40.69</v>
      </c>
      <c r="Y1057">
        <v>2.738</v>
      </c>
    </row>
    <row r="1058" spans="1:27" x14ac:dyDescent="0.25">
      <c r="A1058" t="s">
        <v>2590</v>
      </c>
      <c r="B1058" t="s">
        <v>715</v>
      </c>
      <c r="C1058" t="s">
        <v>1915</v>
      </c>
      <c r="D1058" t="s">
        <v>717</v>
      </c>
      <c r="E1058" t="s">
        <v>716</v>
      </c>
      <c r="F1058" t="s">
        <v>718</v>
      </c>
      <c r="G1058" t="s">
        <v>2570</v>
      </c>
      <c r="H1058" t="s">
        <v>906</v>
      </c>
      <c r="I1058" t="s">
        <v>907</v>
      </c>
      <c r="J1058" s="74" t="s">
        <v>935</v>
      </c>
      <c r="L1058" t="s">
        <v>2505</v>
      </c>
      <c r="M1058" s="74" t="s">
        <v>817</v>
      </c>
      <c r="N1058" t="s">
        <v>2079</v>
      </c>
      <c r="O1058" t="s">
        <v>819</v>
      </c>
      <c r="P1058" s="74" t="s">
        <v>1080</v>
      </c>
      <c r="Q1058" t="s">
        <v>782</v>
      </c>
      <c r="R1058" t="s">
        <v>1081</v>
      </c>
      <c r="S1058">
        <v>365</v>
      </c>
      <c r="T1058" t="s">
        <v>2591</v>
      </c>
      <c r="U1058" s="74" t="s">
        <v>2592</v>
      </c>
      <c r="V1058" t="s">
        <v>2269</v>
      </c>
      <c r="W1058" t="s">
        <v>2270</v>
      </c>
      <c r="X1058">
        <v>40.69</v>
      </c>
      <c r="Y1058">
        <v>220.34899999999999</v>
      </c>
      <c r="Z1058">
        <v>189.61</v>
      </c>
      <c r="AA1058">
        <v>189.61</v>
      </c>
    </row>
    <row r="1059" spans="1:27" x14ac:dyDescent="0.25">
      <c r="A1059" t="s">
        <v>2590</v>
      </c>
      <c r="B1059" t="s">
        <v>715</v>
      </c>
      <c r="C1059" t="s">
        <v>1915</v>
      </c>
      <c r="D1059" t="s">
        <v>717</v>
      </c>
      <c r="E1059" t="s">
        <v>716</v>
      </c>
      <c r="F1059" t="s">
        <v>718</v>
      </c>
      <c r="G1059" t="s">
        <v>2570</v>
      </c>
      <c r="H1059" t="s">
        <v>906</v>
      </c>
      <c r="I1059" t="s">
        <v>907</v>
      </c>
      <c r="J1059" s="74" t="s">
        <v>935</v>
      </c>
      <c r="L1059" t="s">
        <v>2505</v>
      </c>
      <c r="M1059" s="74" t="s">
        <v>817</v>
      </c>
      <c r="N1059" t="s">
        <v>2079</v>
      </c>
      <c r="O1059" t="s">
        <v>819</v>
      </c>
      <c r="P1059" s="74" t="s">
        <v>1080</v>
      </c>
      <c r="Q1059" t="s">
        <v>782</v>
      </c>
      <c r="R1059" t="s">
        <v>1081</v>
      </c>
      <c r="S1059">
        <v>365</v>
      </c>
      <c r="T1059" t="s">
        <v>2591</v>
      </c>
      <c r="U1059" s="74" t="s">
        <v>2592</v>
      </c>
      <c r="V1059" t="s">
        <v>2111</v>
      </c>
      <c r="W1059" t="s">
        <v>2112</v>
      </c>
      <c r="X1059">
        <v>40.69</v>
      </c>
      <c r="Y1059">
        <v>14.462</v>
      </c>
    </row>
    <row r="1060" spans="1:27" x14ac:dyDescent="0.25">
      <c r="A1060" t="s">
        <v>2590</v>
      </c>
      <c r="B1060" t="s">
        <v>715</v>
      </c>
      <c r="C1060" t="s">
        <v>1915</v>
      </c>
      <c r="D1060" t="s">
        <v>717</v>
      </c>
      <c r="E1060" t="s">
        <v>716</v>
      </c>
      <c r="F1060" t="s">
        <v>718</v>
      </c>
      <c r="G1060" t="s">
        <v>2570</v>
      </c>
      <c r="H1060" t="s">
        <v>906</v>
      </c>
      <c r="I1060" t="s">
        <v>907</v>
      </c>
      <c r="J1060" s="74" t="s">
        <v>935</v>
      </c>
      <c r="L1060" t="s">
        <v>2505</v>
      </c>
      <c r="M1060" s="74" t="s">
        <v>817</v>
      </c>
      <c r="N1060" t="s">
        <v>2079</v>
      </c>
      <c r="O1060" t="s">
        <v>819</v>
      </c>
      <c r="P1060" s="74" t="s">
        <v>1080</v>
      </c>
      <c r="Q1060" t="s">
        <v>782</v>
      </c>
      <c r="R1060" t="s">
        <v>1081</v>
      </c>
      <c r="S1060">
        <v>365</v>
      </c>
      <c r="T1060" t="s">
        <v>2591</v>
      </c>
      <c r="U1060" s="74" t="s">
        <v>2592</v>
      </c>
      <c r="V1060" t="s">
        <v>2145</v>
      </c>
      <c r="W1060" t="s">
        <v>2146</v>
      </c>
      <c r="X1060">
        <v>40.69</v>
      </c>
      <c r="Y1060">
        <v>96.04</v>
      </c>
      <c r="Z1060">
        <v>95.98</v>
      </c>
      <c r="AA1060">
        <v>95.98</v>
      </c>
    </row>
    <row r="1061" spans="1:27" x14ac:dyDescent="0.25">
      <c r="A1061" t="s">
        <v>2593</v>
      </c>
      <c r="B1061" t="s">
        <v>715</v>
      </c>
      <c r="C1061" t="s">
        <v>1915</v>
      </c>
      <c r="D1061" t="s">
        <v>717</v>
      </c>
      <c r="E1061" t="s">
        <v>716</v>
      </c>
      <c r="F1061" t="s">
        <v>718</v>
      </c>
      <c r="G1061" t="s">
        <v>1051</v>
      </c>
      <c r="H1061" t="s">
        <v>906</v>
      </c>
      <c r="I1061" t="s">
        <v>907</v>
      </c>
      <c r="J1061" s="74" t="s">
        <v>935</v>
      </c>
      <c r="L1061" t="s">
        <v>2505</v>
      </c>
      <c r="M1061" s="74" t="s">
        <v>2297</v>
      </c>
      <c r="N1061" t="s">
        <v>2298</v>
      </c>
      <c r="O1061" t="s">
        <v>2299</v>
      </c>
      <c r="P1061" s="74" t="s">
        <v>1080</v>
      </c>
      <c r="Q1061" t="s">
        <v>782</v>
      </c>
      <c r="R1061" t="s">
        <v>1081</v>
      </c>
      <c r="S1061">
        <v>365</v>
      </c>
      <c r="T1061" t="s">
        <v>2594</v>
      </c>
      <c r="U1061" s="74" t="s">
        <v>2595</v>
      </c>
      <c r="V1061" t="s">
        <v>2407</v>
      </c>
      <c r="W1061" t="s">
        <v>2408</v>
      </c>
      <c r="X1061">
        <v>145.26</v>
      </c>
      <c r="Y1061">
        <v>27.411000000000001</v>
      </c>
    </row>
    <row r="1062" spans="1:27" x14ac:dyDescent="0.25">
      <c r="A1062" t="s">
        <v>2593</v>
      </c>
      <c r="B1062" t="s">
        <v>715</v>
      </c>
      <c r="C1062" t="s">
        <v>1915</v>
      </c>
      <c r="D1062" t="s">
        <v>717</v>
      </c>
      <c r="E1062" t="s">
        <v>716</v>
      </c>
      <c r="F1062" t="s">
        <v>718</v>
      </c>
      <c r="G1062" t="s">
        <v>1051</v>
      </c>
      <c r="H1062" t="s">
        <v>906</v>
      </c>
      <c r="I1062" t="s">
        <v>907</v>
      </c>
      <c r="J1062" s="74" t="s">
        <v>935</v>
      </c>
      <c r="L1062" t="s">
        <v>2505</v>
      </c>
      <c r="M1062" s="74" t="s">
        <v>2297</v>
      </c>
      <c r="N1062" t="s">
        <v>2298</v>
      </c>
      <c r="O1062" t="s">
        <v>2299</v>
      </c>
      <c r="P1062" s="74" t="s">
        <v>1080</v>
      </c>
      <c r="Q1062" t="s">
        <v>782</v>
      </c>
      <c r="R1062" t="s">
        <v>1081</v>
      </c>
      <c r="S1062">
        <v>365</v>
      </c>
      <c r="T1062" t="s">
        <v>2594</v>
      </c>
      <c r="U1062" s="74" t="s">
        <v>2595</v>
      </c>
      <c r="V1062" t="s">
        <v>2191</v>
      </c>
      <c r="W1062" t="s">
        <v>2153</v>
      </c>
      <c r="X1062">
        <v>145.26</v>
      </c>
      <c r="Y1062">
        <v>188.12100000000001</v>
      </c>
    </row>
    <row r="1063" spans="1:27" x14ac:dyDescent="0.25">
      <c r="A1063" t="s">
        <v>2593</v>
      </c>
      <c r="B1063" t="s">
        <v>715</v>
      </c>
      <c r="C1063" t="s">
        <v>1915</v>
      </c>
      <c r="D1063" t="s">
        <v>717</v>
      </c>
      <c r="E1063" t="s">
        <v>716</v>
      </c>
      <c r="F1063" t="s">
        <v>718</v>
      </c>
      <c r="G1063" t="s">
        <v>1051</v>
      </c>
      <c r="H1063" t="s">
        <v>906</v>
      </c>
      <c r="I1063" t="s">
        <v>907</v>
      </c>
      <c r="J1063" s="74" t="s">
        <v>935</v>
      </c>
      <c r="L1063" t="s">
        <v>2505</v>
      </c>
      <c r="M1063" s="74" t="s">
        <v>2297</v>
      </c>
      <c r="N1063" t="s">
        <v>2298</v>
      </c>
      <c r="O1063" t="s">
        <v>2299</v>
      </c>
      <c r="P1063" s="74" t="s">
        <v>1080</v>
      </c>
      <c r="Q1063" t="s">
        <v>782</v>
      </c>
      <c r="R1063" t="s">
        <v>1081</v>
      </c>
      <c r="S1063">
        <v>365</v>
      </c>
      <c r="T1063" t="s">
        <v>2594</v>
      </c>
      <c r="U1063" s="74" t="s">
        <v>2595</v>
      </c>
      <c r="V1063" t="s">
        <v>2151</v>
      </c>
      <c r="W1063" t="s">
        <v>977</v>
      </c>
      <c r="X1063">
        <v>145.26</v>
      </c>
      <c r="Y1063">
        <v>11.37</v>
      </c>
    </row>
    <row r="1064" spans="1:27" x14ac:dyDescent="0.25">
      <c r="A1064" t="s">
        <v>2593</v>
      </c>
      <c r="B1064" t="s">
        <v>715</v>
      </c>
      <c r="C1064" t="s">
        <v>1915</v>
      </c>
      <c r="D1064" t="s">
        <v>717</v>
      </c>
      <c r="E1064" t="s">
        <v>716</v>
      </c>
      <c r="F1064" t="s">
        <v>718</v>
      </c>
      <c r="G1064" t="s">
        <v>1051</v>
      </c>
      <c r="H1064" t="s">
        <v>906</v>
      </c>
      <c r="I1064" t="s">
        <v>907</v>
      </c>
      <c r="J1064" s="74" t="s">
        <v>935</v>
      </c>
      <c r="L1064" t="s">
        <v>2505</v>
      </c>
      <c r="M1064" s="74" t="s">
        <v>2297</v>
      </c>
      <c r="N1064" t="s">
        <v>2298</v>
      </c>
      <c r="O1064" t="s">
        <v>2299</v>
      </c>
      <c r="P1064" s="74" t="s">
        <v>1080</v>
      </c>
      <c r="Q1064" t="s">
        <v>782</v>
      </c>
      <c r="R1064" t="s">
        <v>1081</v>
      </c>
      <c r="S1064">
        <v>365</v>
      </c>
      <c r="T1064" t="s">
        <v>2594</v>
      </c>
      <c r="U1064" s="74" t="s">
        <v>2595</v>
      </c>
      <c r="V1064" t="s">
        <v>2170</v>
      </c>
      <c r="W1064" t="s">
        <v>2171</v>
      </c>
      <c r="X1064">
        <v>145.26</v>
      </c>
      <c r="Y1064">
        <v>32.899000000000001</v>
      </c>
    </row>
    <row r="1065" spans="1:27" x14ac:dyDescent="0.25">
      <c r="A1065" t="s">
        <v>2593</v>
      </c>
      <c r="B1065" t="s">
        <v>715</v>
      </c>
      <c r="C1065" t="s">
        <v>1915</v>
      </c>
      <c r="D1065" t="s">
        <v>717</v>
      </c>
      <c r="E1065" t="s">
        <v>716</v>
      </c>
      <c r="F1065" t="s">
        <v>718</v>
      </c>
      <c r="G1065" t="s">
        <v>1051</v>
      </c>
      <c r="H1065" t="s">
        <v>906</v>
      </c>
      <c r="I1065" t="s">
        <v>907</v>
      </c>
      <c r="J1065" s="74" t="s">
        <v>935</v>
      </c>
      <c r="L1065" t="s">
        <v>2505</v>
      </c>
      <c r="M1065" s="74" t="s">
        <v>2297</v>
      </c>
      <c r="N1065" t="s">
        <v>2298</v>
      </c>
      <c r="O1065" t="s">
        <v>2299</v>
      </c>
      <c r="P1065" s="74" t="s">
        <v>1080</v>
      </c>
      <c r="Q1065" t="s">
        <v>782</v>
      </c>
      <c r="R1065" t="s">
        <v>1081</v>
      </c>
      <c r="S1065">
        <v>365</v>
      </c>
      <c r="T1065" t="s">
        <v>2594</v>
      </c>
      <c r="U1065" s="74" t="s">
        <v>2595</v>
      </c>
      <c r="V1065" t="s">
        <v>2145</v>
      </c>
      <c r="W1065" t="s">
        <v>2146</v>
      </c>
      <c r="X1065">
        <v>145.26</v>
      </c>
      <c r="Y1065">
        <v>1188.3900000000001</v>
      </c>
      <c r="Z1065">
        <v>18.670000000000002</v>
      </c>
      <c r="AA1065">
        <v>18.670000000000002</v>
      </c>
    </row>
    <row r="1066" spans="1:27" x14ac:dyDescent="0.25">
      <c r="A1066" t="s">
        <v>2593</v>
      </c>
      <c r="B1066" t="s">
        <v>715</v>
      </c>
      <c r="C1066" t="s">
        <v>1915</v>
      </c>
      <c r="D1066" t="s">
        <v>717</v>
      </c>
      <c r="E1066" t="s">
        <v>716</v>
      </c>
      <c r="F1066" t="s">
        <v>718</v>
      </c>
      <c r="G1066" t="s">
        <v>1051</v>
      </c>
      <c r="H1066" t="s">
        <v>906</v>
      </c>
      <c r="I1066" t="s">
        <v>907</v>
      </c>
      <c r="J1066" s="74" t="s">
        <v>935</v>
      </c>
      <c r="L1066" t="s">
        <v>2505</v>
      </c>
      <c r="M1066" s="74" t="s">
        <v>2297</v>
      </c>
      <c r="N1066" t="s">
        <v>2298</v>
      </c>
      <c r="O1066" t="s">
        <v>2299</v>
      </c>
      <c r="P1066" s="74" t="s">
        <v>1080</v>
      </c>
      <c r="Q1066" t="s">
        <v>782</v>
      </c>
      <c r="R1066" t="s">
        <v>1081</v>
      </c>
      <c r="S1066">
        <v>365</v>
      </c>
      <c r="T1066" t="s">
        <v>2594</v>
      </c>
      <c r="U1066" s="74" t="s">
        <v>2595</v>
      </c>
      <c r="V1066" t="s">
        <v>2535</v>
      </c>
      <c r="W1066" t="s">
        <v>2536</v>
      </c>
      <c r="X1066">
        <v>145.26</v>
      </c>
      <c r="Y1066">
        <v>31.36</v>
      </c>
      <c r="Z1066">
        <v>6.53</v>
      </c>
      <c r="AA1066">
        <v>6.53</v>
      </c>
    </row>
    <row r="1067" spans="1:27" x14ac:dyDescent="0.25">
      <c r="A1067" t="s">
        <v>2593</v>
      </c>
      <c r="B1067" t="s">
        <v>715</v>
      </c>
      <c r="C1067" t="s">
        <v>1915</v>
      </c>
      <c r="D1067" t="s">
        <v>717</v>
      </c>
      <c r="E1067" t="s">
        <v>716</v>
      </c>
      <c r="F1067" t="s">
        <v>718</v>
      </c>
      <c r="G1067" t="s">
        <v>1051</v>
      </c>
      <c r="H1067" t="s">
        <v>906</v>
      </c>
      <c r="I1067" t="s">
        <v>907</v>
      </c>
      <c r="J1067" s="74" t="s">
        <v>935</v>
      </c>
      <c r="L1067" t="s">
        <v>2505</v>
      </c>
      <c r="M1067" s="74" t="s">
        <v>2297</v>
      </c>
      <c r="N1067" t="s">
        <v>2298</v>
      </c>
      <c r="O1067" t="s">
        <v>2299</v>
      </c>
      <c r="P1067" s="74" t="s">
        <v>1080</v>
      </c>
      <c r="Q1067" t="s">
        <v>782</v>
      </c>
      <c r="R1067" t="s">
        <v>1081</v>
      </c>
      <c r="S1067">
        <v>365</v>
      </c>
      <c r="T1067" t="s">
        <v>2594</v>
      </c>
      <c r="U1067" s="74" t="s">
        <v>2595</v>
      </c>
      <c r="V1067" t="s">
        <v>2149</v>
      </c>
      <c r="W1067" t="s">
        <v>63</v>
      </c>
      <c r="X1067">
        <v>145.26</v>
      </c>
      <c r="Y1067">
        <v>3397.01</v>
      </c>
      <c r="Z1067">
        <v>413.7</v>
      </c>
      <c r="AA1067">
        <v>413.7</v>
      </c>
    </row>
    <row r="1068" spans="1:27" x14ac:dyDescent="0.25">
      <c r="A1068" t="s">
        <v>2593</v>
      </c>
      <c r="B1068" t="s">
        <v>715</v>
      </c>
      <c r="C1068" t="s">
        <v>1915</v>
      </c>
      <c r="D1068" t="s">
        <v>717</v>
      </c>
      <c r="E1068" t="s">
        <v>716</v>
      </c>
      <c r="F1068" t="s">
        <v>718</v>
      </c>
      <c r="G1068" t="s">
        <v>1051</v>
      </c>
      <c r="H1068" t="s">
        <v>906</v>
      </c>
      <c r="I1068" t="s">
        <v>907</v>
      </c>
      <c r="J1068" s="74" t="s">
        <v>935</v>
      </c>
      <c r="L1068" t="s">
        <v>2505</v>
      </c>
      <c r="M1068" s="74" t="s">
        <v>2297</v>
      </c>
      <c r="N1068" t="s">
        <v>2298</v>
      </c>
      <c r="O1068" t="s">
        <v>2299</v>
      </c>
      <c r="P1068" s="74" t="s">
        <v>1080</v>
      </c>
      <c r="Q1068" t="s">
        <v>782</v>
      </c>
      <c r="R1068" t="s">
        <v>1081</v>
      </c>
      <c r="S1068">
        <v>365</v>
      </c>
      <c r="T1068" t="s">
        <v>2594</v>
      </c>
      <c r="U1068" s="74" t="s">
        <v>2595</v>
      </c>
      <c r="V1068" t="s">
        <v>2211</v>
      </c>
      <c r="W1068" t="s">
        <v>2212</v>
      </c>
      <c r="X1068">
        <v>145.26</v>
      </c>
      <c r="Y1068">
        <v>530.899</v>
      </c>
    </row>
    <row r="1069" spans="1:27" x14ac:dyDescent="0.25">
      <c r="A1069" t="s">
        <v>2593</v>
      </c>
      <c r="B1069" t="s">
        <v>715</v>
      </c>
      <c r="C1069" t="s">
        <v>1915</v>
      </c>
      <c r="D1069" t="s">
        <v>717</v>
      </c>
      <c r="E1069" t="s">
        <v>716</v>
      </c>
      <c r="F1069" t="s">
        <v>718</v>
      </c>
      <c r="G1069" t="s">
        <v>1051</v>
      </c>
      <c r="H1069" t="s">
        <v>906</v>
      </c>
      <c r="I1069" t="s">
        <v>907</v>
      </c>
      <c r="J1069" s="74" t="s">
        <v>935</v>
      </c>
      <c r="L1069" t="s">
        <v>2505</v>
      </c>
      <c r="M1069" s="74" t="s">
        <v>2297</v>
      </c>
      <c r="N1069" t="s">
        <v>2298</v>
      </c>
      <c r="O1069" t="s">
        <v>2299</v>
      </c>
      <c r="P1069" s="74" t="s">
        <v>1080</v>
      </c>
      <c r="Q1069" t="s">
        <v>782</v>
      </c>
      <c r="R1069" t="s">
        <v>1081</v>
      </c>
      <c r="S1069">
        <v>365</v>
      </c>
      <c r="T1069" t="s">
        <v>2594</v>
      </c>
      <c r="U1069" s="74" t="s">
        <v>2595</v>
      </c>
      <c r="V1069" t="s">
        <v>2106</v>
      </c>
      <c r="W1069" t="s">
        <v>2107</v>
      </c>
      <c r="X1069">
        <v>145.26</v>
      </c>
      <c r="Y1069">
        <v>39.280999999999999</v>
      </c>
    </row>
    <row r="1070" spans="1:27" x14ac:dyDescent="0.25">
      <c r="A1070" t="s">
        <v>2593</v>
      </c>
      <c r="B1070" t="s">
        <v>715</v>
      </c>
      <c r="C1070" t="s">
        <v>1915</v>
      </c>
      <c r="D1070" t="s">
        <v>717</v>
      </c>
      <c r="E1070" t="s">
        <v>716</v>
      </c>
      <c r="F1070" t="s">
        <v>718</v>
      </c>
      <c r="G1070" t="s">
        <v>1051</v>
      </c>
      <c r="H1070" t="s">
        <v>906</v>
      </c>
      <c r="I1070" t="s">
        <v>907</v>
      </c>
      <c r="J1070" s="74" t="s">
        <v>935</v>
      </c>
      <c r="L1070" t="s">
        <v>2505</v>
      </c>
      <c r="M1070" s="74" t="s">
        <v>2297</v>
      </c>
      <c r="N1070" t="s">
        <v>2298</v>
      </c>
      <c r="O1070" t="s">
        <v>2299</v>
      </c>
      <c r="P1070" s="74" t="s">
        <v>1080</v>
      </c>
      <c r="Q1070" t="s">
        <v>782</v>
      </c>
      <c r="R1070" t="s">
        <v>1081</v>
      </c>
      <c r="S1070">
        <v>365</v>
      </c>
      <c r="T1070" t="s">
        <v>2594</v>
      </c>
      <c r="U1070" s="74" t="s">
        <v>2595</v>
      </c>
      <c r="V1070" t="s">
        <v>2596</v>
      </c>
      <c r="W1070" t="s">
        <v>2597</v>
      </c>
      <c r="X1070">
        <v>145.26</v>
      </c>
      <c r="Y1070">
        <v>27.545999999999999</v>
      </c>
    </row>
    <row r="1071" spans="1:27" x14ac:dyDescent="0.25">
      <c r="A1071" t="s">
        <v>2593</v>
      </c>
      <c r="B1071" t="s">
        <v>715</v>
      </c>
      <c r="C1071" t="s">
        <v>1915</v>
      </c>
      <c r="D1071" t="s">
        <v>717</v>
      </c>
      <c r="E1071" t="s">
        <v>716</v>
      </c>
      <c r="F1071" t="s">
        <v>718</v>
      </c>
      <c r="G1071" t="s">
        <v>1051</v>
      </c>
      <c r="H1071" t="s">
        <v>906</v>
      </c>
      <c r="I1071" t="s">
        <v>907</v>
      </c>
      <c r="J1071" s="74" t="s">
        <v>935</v>
      </c>
      <c r="L1071" t="s">
        <v>2505</v>
      </c>
      <c r="M1071" s="74" t="s">
        <v>2297</v>
      </c>
      <c r="N1071" t="s">
        <v>2298</v>
      </c>
      <c r="O1071" t="s">
        <v>2299</v>
      </c>
      <c r="P1071" s="74" t="s">
        <v>1080</v>
      </c>
      <c r="Q1071" t="s">
        <v>782</v>
      </c>
      <c r="R1071" t="s">
        <v>1081</v>
      </c>
      <c r="S1071">
        <v>365</v>
      </c>
      <c r="T1071" t="s">
        <v>2594</v>
      </c>
      <c r="U1071" s="74" t="s">
        <v>2595</v>
      </c>
      <c r="V1071" t="s">
        <v>2350</v>
      </c>
      <c r="W1071" t="s">
        <v>2351</v>
      </c>
      <c r="X1071">
        <v>145.26</v>
      </c>
      <c r="Y1071">
        <v>69.683000000000007</v>
      </c>
    </row>
    <row r="1072" spans="1:27" x14ac:dyDescent="0.25">
      <c r="A1072" t="s">
        <v>2593</v>
      </c>
      <c r="B1072" t="s">
        <v>715</v>
      </c>
      <c r="C1072" t="s">
        <v>1915</v>
      </c>
      <c r="D1072" t="s">
        <v>717</v>
      </c>
      <c r="E1072" t="s">
        <v>716</v>
      </c>
      <c r="F1072" t="s">
        <v>718</v>
      </c>
      <c r="G1072" t="s">
        <v>1051</v>
      </c>
      <c r="H1072" t="s">
        <v>906</v>
      </c>
      <c r="I1072" t="s">
        <v>907</v>
      </c>
      <c r="J1072" s="74" t="s">
        <v>935</v>
      </c>
      <c r="L1072" t="s">
        <v>2505</v>
      </c>
      <c r="M1072" s="74" t="s">
        <v>2297</v>
      </c>
      <c r="N1072" t="s">
        <v>2298</v>
      </c>
      <c r="O1072" t="s">
        <v>2299</v>
      </c>
      <c r="P1072" s="74" t="s">
        <v>1080</v>
      </c>
      <c r="Q1072" t="s">
        <v>782</v>
      </c>
      <c r="R1072" t="s">
        <v>1081</v>
      </c>
      <c r="S1072">
        <v>365</v>
      </c>
      <c r="T1072" t="s">
        <v>2594</v>
      </c>
      <c r="U1072" s="74" t="s">
        <v>2595</v>
      </c>
      <c r="V1072" t="s">
        <v>2060</v>
      </c>
      <c r="W1072" t="s">
        <v>2061</v>
      </c>
      <c r="X1072">
        <v>145.26</v>
      </c>
      <c r="Y1072">
        <v>13.888</v>
      </c>
    </row>
    <row r="1073" spans="1:27" x14ac:dyDescent="0.25">
      <c r="A1073" t="s">
        <v>2593</v>
      </c>
      <c r="B1073" t="s">
        <v>715</v>
      </c>
      <c r="C1073" t="s">
        <v>1915</v>
      </c>
      <c r="D1073" t="s">
        <v>717</v>
      </c>
      <c r="E1073" t="s">
        <v>716</v>
      </c>
      <c r="F1073" t="s">
        <v>718</v>
      </c>
      <c r="G1073" t="s">
        <v>1051</v>
      </c>
      <c r="H1073" t="s">
        <v>906</v>
      </c>
      <c r="I1073" t="s">
        <v>907</v>
      </c>
      <c r="J1073" s="74" t="s">
        <v>935</v>
      </c>
      <c r="L1073" t="s">
        <v>2505</v>
      </c>
      <c r="M1073" s="74" t="s">
        <v>2297</v>
      </c>
      <c r="N1073" t="s">
        <v>2298</v>
      </c>
      <c r="O1073" t="s">
        <v>2299</v>
      </c>
      <c r="P1073" s="74" t="s">
        <v>1080</v>
      </c>
      <c r="Q1073" t="s">
        <v>782</v>
      </c>
      <c r="R1073" t="s">
        <v>1081</v>
      </c>
      <c r="S1073">
        <v>365</v>
      </c>
      <c r="T1073" t="s">
        <v>2594</v>
      </c>
      <c r="U1073" s="74" t="s">
        <v>2595</v>
      </c>
      <c r="V1073" t="s">
        <v>2409</v>
      </c>
      <c r="W1073" t="s">
        <v>2410</v>
      </c>
      <c r="X1073">
        <v>145.26</v>
      </c>
      <c r="Y1073">
        <v>41.962000000000003</v>
      </c>
    </row>
    <row r="1074" spans="1:27" x14ac:dyDescent="0.25">
      <c r="A1074" t="s">
        <v>2593</v>
      </c>
      <c r="B1074" t="s">
        <v>715</v>
      </c>
      <c r="C1074" t="s">
        <v>1915</v>
      </c>
      <c r="D1074" t="s">
        <v>717</v>
      </c>
      <c r="E1074" t="s">
        <v>716</v>
      </c>
      <c r="F1074" t="s">
        <v>718</v>
      </c>
      <c r="G1074" t="s">
        <v>1051</v>
      </c>
      <c r="H1074" t="s">
        <v>906</v>
      </c>
      <c r="I1074" t="s">
        <v>907</v>
      </c>
      <c r="J1074" s="74" t="s">
        <v>935</v>
      </c>
      <c r="L1074" t="s">
        <v>2505</v>
      </c>
      <c r="M1074" s="74" t="s">
        <v>2297</v>
      </c>
      <c r="N1074" t="s">
        <v>2298</v>
      </c>
      <c r="O1074" t="s">
        <v>2299</v>
      </c>
      <c r="P1074" s="74" t="s">
        <v>1080</v>
      </c>
      <c r="Q1074" t="s">
        <v>782</v>
      </c>
      <c r="R1074" t="s">
        <v>1081</v>
      </c>
      <c r="S1074">
        <v>365</v>
      </c>
      <c r="T1074" t="s">
        <v>2594</v>
      </c>
      <c r="U1074" s="74" t="s">
        <v>2595</v>
      </c>
      <c r="V1074" t="s">
        <v>2198</v>
      </c>
      <c r="W1074" t="s">
        <v>2199</v>
      </c>
      <c r="X1074">
        <v>145.26</v>
      </c>
      <c r="Y1074">
        <v>636.01199999999994</v>
      </c>
      <c r="Z1074">
        <v>58.79</v>
      </c>
      <c r="AA1074">
        <v>58.79</v>
      </c>
    </row>
    <row r="1075" spans="1:27" x14ac:dyDescent="0.25">
      <c r="A1075" t="s">
        <v>2593</v>
      </c>
      <c r="B1075" t="s">
        <v>715</v>
      </c>
      <c r="C1075" t="s">
        <v>1915</v>
      </c>
      <c r="D1075" t="s">
        <v>717</v>
      </c>
      <c r="E1075" t="s">
        <v>716</v>
      </c>
      <c r="F1075" t="s">
        <v>718</v>
      </c>
      <c r="G1075" t="s">
        <v>1051</v>
      </c>
      <c r="H1075" t="s">
        <v>906</v>
      </c>
      <c r="I1075" t="s">
        <v>907</v>
      </c>
      <c r="J1075" s="74" t="s">
        <v>935</v>
      </c>
      <c r="L1075" t="s">
        <v>2505</v>
      </c>
      <c r="M1075" s="74" t="s">
        <v>2297</v>
      </c>
      <c r="N1075" t="s">
        <v>2298</v>
      </c>
      <c r="O1075" t="s">
        <v>2299</v>
      </c>
      <c r="P1075" s="74" t="s">
        <v>1080</v>
      </c>
      <c r="Q1075" t="s">
        <v>782</v>
      </c>
      <c r="R1075" t="s">
        <v>1081</v>
      </c>
      <c r="S1075">
        <v>365</v>
      </c>
      <c r="T1075" t="s">
        <v>2594</v>
      </c>
      <c r="U1075" s="74" t="s">
        <v>2595</v>
      </c>
      <c r="V1075" t="s">
        <v>2269</v>
      </c>
      <c r="W1075" t="s">
        <v>2270</v>
      </c>
      <c r="X1075">
        <v>145.26</v>
      </c>
      <c r="Y1075">
        <v>603.9</v>
      </c>
      <c r="Z1075">
        <v>35.24</v>
      </c>
      <c r="AA1075">
        <v>35.24</v>
      </c>
    </row>
    <row r="1076" spans="1:27" x14ac:dyDescent="0.25">
      <c r="A1076" t="s">
        <v>2598</v>
      </c>
      <c r="B1076" t="s">
        <v>715</v>
      </c>
      <c r="C1076" t="s">
        <v>1915</v>
      </c>
      <c r="D1076" t="s">
        <v>717</v>
      </c>
      <c r="E1076" t="s">
        <v>716</v>
      </c>
      <c r="F1076" t="s">
        <v>718</v>
      </c>
      <c r="G1076" t="s">
        <v>1029</v>
      </c>
      <c r="H1076" t="s">
        <v>1916</v>
      </c>
      <c r="I1076" t="s">
        <v>1917</v>
      </c>
      <c r="J1076" s="74" t="s">
        <v>1380</v>
      </c>
      <c r="K1076" t="s">
        <v>1381</v>
      </c>
      <c r="M1076" s="74" t="s">
        <v>1380</v>
      </c>
      <c r="N1076" t="s">
        <v>1381</v>
      </c>
      <c r="S1076">
        <v>365</v>
      </c>
      <c r="T1076" t="s">
        <v>2599</v>
      </c>
      <c r="U1076" s="74" t="s">
        <v>2600</v>
      </c>
      <c r="V1076" t="s">
        <v>2601</v>
      </c>
      <c r="W1076" t="s">
        <v>2602</v>
      </c>
      <c r="X1076">
        <v>13</v>
      </c>
      <c r="Y1076">
        <v>906.14</v>
      </c>
      <c r="Z1076">
        <v>775.49</v>
      </c>
      <c r="AA1076">
        <v>387.75</v>
      </c>
    </row>
    <row r="1077" spans="1:27" x14ac:dyDescent="0.25">
      <c r="A1077" t="s">
        <v>2603</v>
      </c>
      <c r="B1077" t="s">
        <v>715</v>
      </c>
      <c r="C1077" t="s">
        <v>1915</v>
      </c>
      <c r="D1077" t="s">
        <v>717</v>
      </c>
      <c r="E1077" t="s">
        <v>716</v>
      </c>
      <c r="F1077" t="s">
        <v>718</v>
      </c>
      <c r="G1077" t="s">
        <v>2604</v>
      </c>
      <c r="H1077" t="s">
        <v>1960</v>
      </c>
      <c r="I1077" t="s">
        <v>1961</v>
      </c>
      <c r="J1077" s="74" t="s">
        <v>1609</v>
      </c>
      <c r="K1077" t="s">
        <v>1610</v>
      </c>
      <c r="L1077" t="s">
        <v>1611</v>
      </c>
      <c r="M1077" s="74" t="s">
        <v>1380</v>
      </c>
      <c r="N1077" t="s">
        <v>1381</v>
      </c>
      <c r="S1077">
        <v>180</v>
      </c>
      <c r="T1077" t="s">
        <v>2605</v>
      </c>
      <c r="U1077" s="74" t="s">
        <v>2606</v>
      </c>
      <c r="V1077" t="s">
        <v>2601</v>
      </c>
      <c r="W1077" t="s">
        <v>2602</v>
      </c>
      <c r="X1077">
        <v>90.11</v>
      </c>
      <c r="Y1077">
        <v>519.76</v>
      </c>
      <c r="Z1077">
        <v>483.61</v>
      </c>
      <c r="AA1077">
        <v>241.77</v>
      </c>
    </row>
    <row r="1078" spans="1:27" x14ac:dyDescent="0.25">
      <c r="A1078" t="s">
        <v>2607</v>
      </c>
      <c r="B1078" t="s">
        <v>715</v>
      </c>
      <c r="C1078" t="s">
        <v>1915</v>
      </c>
      <c r="D1078" t="s">
        <v>717</v>
      </c>
      <c r="E1078" t="s">
        <v>716</v>
      </c>
      <c r="F1078" t="s">
        <v>718</v>
      </c>
      <c r="G1078" t="s">
        <v>2608</v>
      </c>
      <c r="H1078" t="s">
        <v>1943</v>
      </c>
      <c r="I1078" t="s">
        <v>1944</v>
      </c>
      <c r="J1078" s="74" t="s">
        <v>2609</v>
      </c>
      <c r="K1078" t="s">
        <v>2610</v>
      </c>
      <c r="L1078" t="s">
        <v>2611</v>
      </c>
      <c r="M1078" s="74" t="s">
        <v>2312</v>
      </c>
      <c r="N1078" t="s">
        <v>2313</v>
      </c>
      <c r="O1078" t="s">
        <v>2314</v>
      </c>
      <c r="P1078" s="74" t="s">
        <v>1556</v>
      </c>
      <c r="Q1078" t="s">
        <v>2315</v>
      </c>
      <c r="R1078" t="s">
        <v>1558</v>
      </c>
      <c r="S1078">
        <v>365</v>
      </c>
      <c r="T1078" t="s">
        <v>2612</v>
      </c>
      <c r="U1078" s="74" t="s">
        <v>2613</v>
      </c>
      <c r="V1078" t="s">
        <v>2614</v>
      </c>
      <c r="W1078" t="s">
        <v>1564</v>
      </c>
      <c r="X1078">
        <v>5</v>
      </c>
      <c r="Y1078">
        <v>4.17</v>
      </c>
      <c r="Z1078">
        <v>4.16</v>
      </c>
      <c r="AA1078">
        <v>2.08</v>
      </c>
    </row>
    <row r="1079" spans="1:27" x14ac:dyDescent="0.25">
      <c r="A1079" t="s">
        <v>2607</v>
      </c>
      <c r="B1079" t="s">
        <v>715</v>
      </c>
      <c r="C1079" t="s">
        <v>1915</v>
      </c>
      <c r="D1079" t="s">
        <v>717</v>
      </c>
      <c r="E1079" t="s">
        <v>716</v>
      </c>
      <c r="F1079" t="s">
        <v>718</v>
      </c>
      <c r="G1079" t="s">
        <v>2608</v>
      </c>
      <c r="H1079" t="s">
        <v>1943</v>
      </c>
      <c r="I1079" t="s">
        <v>1944</v>
      </c>
      <c r="J1079" s="74" t="s">
        <v>2609</v>
      </c>
      <c r="K1079" t="s">
        <v>2610</v>
      </c>
      <c r="L1079" t="s">
        <v>2611</v>
      </c>
      <c r="M1079" s="74" t="s">
        <v>2312</v>
      </c>
      <c r="N1079" t="s">
        <v>2313</v>
      </c>
      <c r="O1079" t="s">
        <v>2314</v>
      </c>
      <c r="P1079" s="74" t="s">
        <v>1556</v>
      </c>
      <c r="Q1079" t="s">
        <v>2315</v>
      </c>
      <c r="R1079" t="s">
        <v>1558</v>
      </c>
      <c r="S1079">
        <v>365</v>
      </c>
      <c r="T1079" t="s">
        <v>2612</v>
      </c>
      <c r="U1079" s="74" t="s">
        <v>2613</v>
      </c>
      <c r="V1079" t="s">
        <v>2154</v>
      </c>
      <c r="W1079" t="s">
        <v>2155</v>
      </c>
      <c r="X1079">
        <v>5</v>
      </c>
      <c r="Y1079">
        <v>144.94</v>
      </c>
      <c r="Z1079">
        <v>105.58</v>
      </c>
      <c r="AA1079">
        <v>52.79</v>
      </c>
    </row>
    <row r="1080" spans="1:27" x14ac:dyDescent="0.25">
      <c r="A1080" t="s">
        <v>2607</v>
      </c>
      <c r="B1080" t="s">
        <v>715</v>
      </c>
      <c r="C1080" t="s">
        <v>1915</v>
      </c>
      <c r="D1080" t="s">
        <v>717</v>
      </c>
      <c r="E1080" t="s">
        <v>716</v>
      </c>
      <c r="F1080" t="s">
        <v>718</v>
      </c>
      <c r="G1080" t="s">
        <v>2608</v>
      </c>
      <c r="H1080" t="s">
        <v>1943</v>
      </c>
      <c r="I1080" t="s">
        <v>1944</v>
      </c>
      <c r="J1080" s="74" t="s">
        <v>2609</v>
      </c>
      <c r="K1080" t="s">
        <v>2610</v>
      </c>
      <c r="L1080" t="s">
        <v>2611</v>
      </c>
      <c r="M1080" s="74" t="s">
        <v>2312</v>
      </c>
      <c r="N1080" t="s">
        <v>2313</v>
      </c>
      <c r="O1080" t="s">
        <v>2314</v>
      </c>
      <c r="P1080" s="74" t="s">
        <v>1556</v>
      </c>
      <c r="Q1080" t="s">
        <v>2315</v>
      </c>
      <c r="R1080" t="s">
        <v>1558</v>
      </c>
      <c r="S1080">
        <v>365</v>
      </c>
      <c r="T1080" t="s">
        <v>2612</v>
      </c>
      <c r="U1080" s="74" t="s">
        <v>2613</v>
      </c>
      <c r="V1080" t="s">
        <v>2111</v>
      </c>
      <c r="W1080" t="s">
        <v>2112</v>
      </c>
      <c r="X1080">
        <v>5</v>
      </c>
      <c r="Y1080">
        <v>21.31</v>
      </c>
      <c r="Z1080">
        <v>21.05</v>
      </c>
      <c r="AA1080">
        <v>10.52</v>
      </c>
    </row>
    <row r="1081" spans="1:27" x14ac:dyDescent="0.25">
      <c r="A1081" t="s">
        <v>2607</v>
      </c>
      <c r="B1081" t="s">
        <v>715</v>
      </c>
      <c r="C1081" t="s">
        <v>1915</v>
      </c>
      <c r="D1081" t="s">
        <v>717</v>
      </c>
      <c r="E1081" t="s">
        <v>716</v>
      </c>
      <c r="F1081" t="s">
        <v>718</v>
      </c>
      <c r="G1081" t="s">
        <v>2608</v>
      </c>
      <c r="H1081" t="s">
        <v>1943</v>
      </c>
      <c r="I1081" t="s">
        <v>1944</v>
      </c>
      <c r="J1081" s="74" t="s">
        <v>2609</v>
      </c>
      <c r="K1081" t="s">
        <v>2610</v>
      </c>
      <c r="L1081" t="s">
        <v>2611</v>
      </c>
      <c r="M1081" s="74" t="s">
        <v>2312</v>
      </c>
      <c r="N1081" t="s">
        <v>2313</v>
      </c>
      <c r="O1081" t="s">
        <v>2314</v>
      </c>
      <c r="P1081" s="74" t="s">
        <v>1556</v>
      </c>
      <c r="Q1081" t="s">
        <v>2315</v>
      </c>
      <c r="R1081" t="s">
        <v>1558</v>
      </c>
      <c r="S1081">
        <v>365</v>
      </c>
      <c r="T1081" t="s">
        <v>2612</v>
      </c>
      <c r="U1081" s="74" t="s">
        <v>2613</v>
      </c>
      <c r="V1081" t="s">
        <v>1987</v>
      </c>
      <c r="W1081" t="s">
        <v>1988</v>
      </c>
      <c r="X1081">
        <v>5</v>
      </c>
      <c r="Y1081">
        <v>5.99</v>
      </c>
      <c r="Z1081">
        <v>5.97</v>
      </c>
      <c r="AA1081">
        <v>2.98</v>
      </c>
    </row>
    <row r="1082" spans="1:27" x14ac:dyDescent="0.25">
      <c r="A1082" t="s">
        <v>2607</v>
      </c>
      <c r="B1082" t="s">
        <v>715</v>
      </c>
      <c r="C1082" t="s">
        <v>1915</v>
      </c>
      <c r="D1082" t="s">
        <v>717</v>
      </c>
      <c r="E1082" t="s">
        <v>716</v>
      </c>
      <c r="F1082" t="s">
        <v>718</v>
      </c>
      <c r="G1082" t="s">
        <v>2608</v>
      </c>
      <c r="H1082" t="s">
        <v>1943</v>
      </c>
      <c r="I1082" t="s">
        <v>1944</v>
      </c>
      <c r="J1082" s="74" t="s">
        <v>2609</v>
      </c>
      <c r="K1082" t="s">
        <v>2610</v>
      </c>
      <c r="L1082" t="s">
        <v>2611</v>
      </c>
      <c r="M1082" s="74" t="s">
        <v>2312</v>
      </c>
      <c r="N1082" t="s">
        <v>2313</v>
      </c>
      <c r="O1082" t="s">
        <v>2314</v>
      </c>
      <c r="P1082" s="74" t="s">
        <v>1556</v>
      </c>
      <c r="Q1082" t="s">
        <v>2315</v>
      </c>
      <c r="R1082" t="s">
        <v>1558</v>
      </c>
      <c r="S1082">
        <v>365</v>
      </c>
      <c r="T1082" t="s">
        <v>2612</v>
      </c>
      <c r="U1082" s="74" t="s">
        <v>2613</v>
      </c>
      <c r="V1082" t="s">
        <v>2277</v>
      </c>
      <c r="W1082" t="s">
        <v>1928</v>
      </c>
      <c r="X1082">
        <v>5</v>
      </c>
      <c r="Y1082">
        <v>5.4</v>
      </c>
      <c r="Z1082">
        <v>5.39</v>
      </c>
      <c r="AA1082">
        <v>2.69</v>
      </c>
    </row>
    <row r="1083" spans="1:27" x14ac:dyDescent="0.25">
      <c r="A1083" t="s">
        <v>2607</v>
      </c>
      <c r="B1083" t="s">
        <v>715</v>
      </c>
      <c r="C1083" t="s">
        <v>1915</v>
      </c>
      <c r="D1083" t="s">
        <v>717</v>
      </c>
      <c r="E1083" t="s">
        <v>716</v>
      </c>
      <c r="F1083" t="s">
        <v>718</v>
      </c>
      <c r="G1083" t="s">
        <v>2608</v>
      </c>
      <c r="H1083" t="s">
        <v>1943</v>
      </c>
      <c r="I1083" t="s">
        <v>1944</v>
      </c>
      <c r="J1083" s="74" t="s">
        <v>2609</v>
      </c>
      <c r="K1083" t="s">
        <v>2610</v>
      </c>
      <c r="L1083" t="s">
        <v>2611</v>
      </c>
      <c r="M1083" s="74" t="s">
        <v>2312</v>
      </c>
      <c r="N1083" t="s">
        <v>2313</v>
      </c>
      <c r="O1083" t="s">
        <v>2314</v>
      </c>
      <c r="P1083" s="74" t="s">
        <v>1556</v>
      </c>
      <c r="Q1083" t="s">
        <v>2315</v>
      </c>
      <c r="R1083" t="s">
        <v>1558</v>
      </c>
      <c r="S1083">
        <v>365</v>
      </c>
      <c r="T1083" t="s">
        <v>2612</v>
      </c>
      <c r="U1083" s="74" t="s">
        <v>2613</v>
      </c>
      <c r="V1083" t="s">
        <v>2238</v>
      </c>
      <c r="W1083" t="s">
        <v>2027</v>
      </c>
      <c r="X1083">
        <v>5</v>
      </c>
      <c r="Y1083">
        <v>44.14</v>
      </c>
      <c r="Z1083">
        <v>44.02</v>
      </c>
      <c r="AA1083">
        <v>22.01</v>
      </c>
    </row>
    <row r="1084" spans="1:27" x14ac:dyDescent="0.25">
      <c r="A1084" t="s">
        <v>2607</v>
      </c>
      <c r="B1084" t="s">
        <v>715</v>
      </c>
      <c r="C1084" t="s">
        <v>1915</v>
      </c>
      <c r="D1084" t="s">
        <v>717</v>
      </c>
      <c r="E1084" t="s">
        <v>716</v>
      </c>
      <c r="F1084" t="s">
        <v>718</v>
      </c>
      <c r="G1084" t="s">
        <v>2608</v>
      </c>
      <c r="H1084" t="s">
        <v>1943</v>
      </c>
      <c r="I1084" t="s">
        <v>1944</v>
      </c>
      <c r="J1084" s="74" t="s">
        <v>2609</v>
      </c>
      <c r="K1084" t="s">
        <v>2610</v>
      </c>
      <c r="L1084" t="s">
        <v>2611</v>
      </c>
      <c r="M1084" s="74" t="s">
        <v>2312</v>
      </c>
      <c r="N1084" t="s">
        <v>2313</v>
      </c>
      <c r="O1084" t="s">
        <v>2314</v>
      </c>
      <c r="P1084" s="74" t="s">
        <v>1556</v>
      </c>
      <c r="Q1084" t="s">
        <v>2315</v>
      </c>
      <c r="R1084" t="s">
        <v>1558</v>
      </c>
      <c r="S1084">
        <v>365</v>
      </c>
      <c r="T1084" t="s">
        <v>2612</v>
      </c>
      <c r="U1084" s="74" t="s">
        <v>2613</v>
      </c>
      <c r="V1084" t="s">
        <v>2615</v>
      </c>
      <c r="W1084" t="s">
        <v>2616</v>
      </c>
      <c r="X1084">
        <v>5</v>
      </c>
      <c r="Y1084">
        <v>4.91</v>
      </c>
      <c r="Z1084">
        <v>4.9000000000000004</v>
      </c>
      <c r="AA1084">
        <v>2.4500000000000002</v>
      </c>
    </row>
    <row r="1085" spans="1:27" x14ac:dyDescent="0.25">
      <c r="A1085" t="s">
        <v>2617</v>
      </c>
      <c r="B1085" t="s">
        <v>715</v>
      </c>
      <c r="C1085" t="s">
        <v>1915</v>
      </c>
      <c r="D1085" t="s">
        <v>717</v>
      </c>
      <c r="E1085" t="s">
        <v>716</v>
      </c>
      <c r="F1085" t="s">
        <v>718</v>
      </c>
      <c r="G1085" t="s">
        <v>2608</v>
      </c>
      <c r="H1085" t="s">
        <v>906</v>
      </c>
      <c r="I1085" t="s">
        <v>907</v>
      </c>
      <c r="J1085" s="74" t="s">
        <v>2609</v>
      </c>
      <c r="K1085" t="s">
        <v>2610</v>
      </c>
      <c r="L1085" t="s">
        <v>2611</v>
      </c>
      <c r="M1085" s="74" t="s">
        <v>2312</v>
      </c>
      <c r="N1085" t="s">
        <v>2313</v>
      </c>
      <c r="O1085" t="s">
        <v>2314</v>
      </c>
      <c r="P1085" s="74" t="s">
        <v>1556</v>
      </c>
      <c r="Q1085" t="s">
        <v>2315</v>
      </c>
      <c r="R1085" t="s">
        <v>1558</v>
      </c>
      <c r="S1085">
        <v>365</v>
      </c>
      <c r="T1085" t="s">
        <v>2618</v>
      </c>
      <c r="U1085" s="74" t="s">
        <v>2619</v>
      </c>
      <c r="V1085" t="s">
        <v>2198</v>
      </c>
      <c r="W1085" t="s">
        <v>2199</v>
      </c>
      <c r="X1085">
        <v>5</v>
      </c>
      <c r="Y1085">
        <v>23.41</v>
      </c>
      <c r="Z1085">
        <v>21.36</v>
      </c>
      <c r="AA1085">
        <v>10.69</v>
      </c>
    </row>
    <row r="1086" spans="1:27" x14ac:dyDescent="0.25">
      <c r="A1086" t="s">
        <v>2617</v>
      </c>
      <c r="B1086" t="s">
        <v>715</v>
      </c>
      <c r="C1086" t="s">
        <v>1915</v>
      </c>
      <c r="D1086" t="s">
        <v>717</v>
      </c>
      <c r="E1086" t="s">
        <v>716</v>
      </c>
      <c r="F1086" t="s">
        <v>718</v>
      </c>
      <c r="G1086" t="s">
        <v>2608</v>
      </c>
      <c r="H1086" t="s">
        <v>906</v>
      </c>
      <c r="I1086" t="s">
        <v>907</v>
      </c>
      <c r="J1086" s="74" t="s">
        <v>2609</v>
      </c>
      <c r="K1086" t="s">
        <v>2610</v>
      </c>
      <c r="L1086" t="s">
        <v>2611</v>
      </c>
      <c r="M1086" s="74" t="s">
        <v>2312</v>
      </c>
      <c r="N1086" t="s">
        <v>2313</v>
      </c>
      <c r="O1086" t="s">
        <v>2314</v>
      </c>
      <c r="P1086" s="74" t="s">
        <v>1556</v>
      </c>
      <c r="Q1086" t="s">
        <v>2315</v>
      </c>
      <c r="R1086" t="s">
        <v>1558</v>
      </c>
      <c r="S1086">
        <v>365</v>
      </c>
      <c r="T1086" t="s">
        <v>2618</v>
      </c>
      <c r="U1086" s="74" t="s">
        <v>2619</v>
      </c>
      <c r="V1086" t="s">
        <v>2360</v>
      </c>
      <c r="W1086" t="s">
        <v>2361</v>
      </c>
      <c r="X1086">
        <v>5</v>
      </c>
      <c r="Y1086">
        <v>30.45</v>
      </c>
      <c r="Z1086">
        <v>30.42</v>
      </c>
      <c r="AA1086">
        <v>15.21</v>
      </c>
    </row>
    <row r="1087" spans="1:27" x14ac:dyDescent="0.25">
      <c r="A1087" t="s">
        <v>2617</v>
      </c>
      <c r="B1087" t="s">
        <v>715</v>
      </c>
      <c r="C1087" t="s">
        <v>1915</v>
      </c>
      <c r="D1087" t="s">
        <v>717</v>
      </c>
      <c r="E1087" t="s">
        <v>716</v>
      </c>
      <c r="F1087" t="s">
        <v>718</v>
      </c>
      <c r="G1087" t="s">
        <v>2608</v>
      </c>
      <c r="H1087" t="s">
        <v>906</v>
      </c>
      <c r="I1087" t="s">
        <v>907</v>
      </c>
      <c r="J1087" s="74" t="s">
        <v>2609</v>
      </c>
      <c r="K1087" t="s">
        <v>2610</v>
      </c>
      <c r="L1087" t="s">
        <v>2611</v>
      </c>
      <c r="M1087" s="74" t="s">
        <v>2312</v>
      </c>
      <c r="N1087" t="s">
        <v>2313</v>
      </c>
      <c r="O1087" t="s">
        <v>2314</v>
      </c>
      <c r="P1087" s="74" t="s">
        <v>1556</v>
      </c>
      <c r="Q1087" t="s">
        <v>2315</v>
      </c>
      <c r="R1087" t="s">
        <v>1558</v>
      </c>
      <c r="S1087">
        <v>365</v>
      </c>
      <c r="T1087" t="s">
        <v>2618</v>
      </c>
      <c r="U1087" s="74" t="s">
        <v>2619</v>
      </c>
      <c r="V1087" t="s">
        <v>2306</v>
      </c>
      <c r="W1087" t="s">
        <v>2307</v>
      </c>
      <c r="X1087">
        <v>5</v>
      </c>
      <c r="Y1087">
        <v>5.76</v>
      </c>
      <c r="Z1087">
        <v>2.88</v>
      </c>
      <c r="AA1087">
        <v>1.44</v>
      </c>
    </row>
    <row r="1088" spans="1:27" x14ac:dyDescent="0.25">
      <c r="A1088" t="s">
        <v>2617</v>
      </c>
      <c r="B1088" t="s">
        <v>715</v>
      </c>
      <c r="C1088" t="s">
        <v>1915</v>
      </c>
      <c r="D1088" t="s">
        <v>717</v>
      </c>
      <c r="E1088" t="s">
        <v>716</v>
      </c>
      <c r="F1088" t="s">
        <v>718</v>
      </c>
      <c r="G1088" t="s">
        <v>2608</v>
      </c>
      <c r="H1088" t="s">
        <v>906</v>
      </c>
      <c r="I1088" t="s">
        <v>907</v>
      </c>
      <c r="J1088" s="74" t="s">
        <v>2609</v>
      </c>
      <c r="K1088" t="s">
        <v>2610</v>
      </c>
      <c r="L1088" t="s">
        <v>2611</v>
      </c>
      <c r="M1088" s="74" t="s">
        <v>2312</v>
      </c>
      <c r="N1088" t="s">
        <v>2313</v>
      </c>
      <c r="O1088" t="s">
        <v>2314</v>
      </c>
      <c r="P1088" s="74" t="s">
        <v>1556</v>
      </c>
      <c r="Q1088" t="s">
        <v>2315</v>
      </c>
      <c r="R1088" t="s">
        <v>1558</v>
      </c>
      <c r="S1088">
        <v>365</v>
      </c>
      <c r="T1088" t="s">
        <v>2618</v>
      </c>
      <c r="U1088" s="74" t="s">
        <v>2619</v>
      </c>
      <c r="V1088" t="s">
        <v>2172</v>
      </c>
      <c r="W1088" t="s">
        <v>2173</v>
      </c>
      <c r="X1088">
        <v>5</v>
      </c>
      <c r="Y1088">
        <v>2.67</v>
      </c>
    </row>
    <row r="1089" spans="1:27" x14ac:dyDescent="0.25">
      <c r="A1089" t="s">
        <v>2617</v>
      </c>
      <c r="B1089" t="s">
        <v>715</v>
      </c>
      <c r="C1089" t="s">
        <v>1915</v>
      </c>
      <c r="D1089" t="s">
        <v>717</v>
      </c>
      <c r="E1089" t="s">
        <v>716</v>
      </c>
      <c r="F1089" t="s">
        <v>718</v>
      </c>
      <c r="G1089" t="s">
        <v>2608</v>
      </c>
      <c r="H1089" t="s">
        <v>906</v>
      </c>
      <c r="I1089" t="s">
        <v>907</v>
      </c>
      <c r="J1089" s="74" t="s">
        <v>2609</v>
      </c>
      <c r="K1089" t="s">
        <v>2610</v>
      </c>
      <c r="L1089" t="s">
        <v>2611</v>
      </c>
      <c r="M1089" s="74" t="s">
        <v>2312</v>
      </c>
      <c r="N1089" t="s">
        <v>2313</v>
      </c>
      <c r="O1089" t="s">
        <v>2314</v>
      </c>
      <c r="P1089" s="74" t="s">
        <v>1556</v>
      </c>
      <c r="Q1089" t="s">
        <v>2315</v>
      </c>
      <c r="R1089" t="s">
        <v>1558</v>
      </c>
      <c r="S1089">
        <v>365</v>
      </c>
      <c r="T1089" t="s">
        <v>2618</v>
      </c>
      <c r="U1089" s="74" t="s">
        <v>2619</v>
      </c>
      <c r="V1089" t="s">
        <v>2187</v>
      </c>
      <c r="W1089" t="s">
        <v>2188</v>
      </c>
      <c r="X1089">
        <v>5</v>
      </c>
      <c r="Y1089">
        <v>3.51</v>
      </c>
      <c r="Z1089">
        <v>3.2</v>
      </c>
      <c r="AA1089">
        <v>1.6</v>
      </c>
    </row>
    <row r="1090" spans="1:27" x14ac:dyDescent="0.25">
      <c r="A1090" t="s">
        <v>2617</v>
      </c>
      <c r="B1090" t="s">
        <v>715</v>
      </c>
      <c r="C1090" t="s">
        <v>1915</v>
      </c>
      <c r="D1090" t="s">
        <v>717</v>
      </c>
      <c r="E1090" t="s">
        <v>716</v>
      </c>
      <c r="F1090" t="s">
        <v>718</v>
      </c>
      <c r="G1090" t="s">
        <v>2608</v>
      </c>
      <c r="H1090" t="s">
        <v>906</v>
      </c>
      <c r="I1090" t="s">
        <v>907</v>
      </c>
      <c r="J1090" s="74" t="s">
        <v>2609</v>
      </c>
      <c r="K1090" t="s">
        <v>2610</v>
      </c>
      <c r="L1090" t="s">
        <v>2611</v>
      </c>
      <c r="M1090" s="74" t="s">
        <v>2312</v>
      </c>
      <c r="N1090" t="s">
        <v>2313</v>
      </c>
      <c r="O1090" t="s">
        <v>2314</v>
      </c>
      <c r="P1090" s="74" t="s">
        <v>1556</v>
      </c>
      <c r="Q1090" t="s">
        <v>2315</v>
      </c>
      <c r="R1090" t="s">
        <v>1558</v>
      </c>
      <c r="S1090">
        <v>365</v>
      </c>
      <c r="T1090" t="s">
        <v>2618</v>
      </c>
      <c r="U1090" s="74" t="s">
        <v>2619</v>
      </c>
      <c r="V1090" t="s">
        <v>2620</v>
      </c>
      <c r="W1090" t="s">
        <v>100</v>
      </c>
      <c r="X1090">
        <v>5</v>
      </c>
      <c r="Y1090">
        <v>16.18</v>
      </c>
      <c r="Z1090">
        <v>5.12</v>
      </c>
      <c r="AA1090">
        <v>2.56</v>
      </c>
    </row>
    <row r="1091" spans="1:27" x14ac:dyDescent="0.25">
      <c r="A1091" t="s">
        <v>2617</v>
      </c>
      <c r="B1091" t="s">
        <v>715</v>
      </c>
      <c r="C1091" t="s">
        <v>1915</v>
      </c>
      <c r="D1091" t="s">
        <v>717</v>
      </c>
      <c r="E1091" t="s">
        <v>716</v>
      </c>
      <c r="F1091" t="s">
        <v>718</v>
      </c>
      <c r="G1091" t="s">
        <v>2608</v>
      </c>
      <c r="H1091" t="s">
        <v>906</v>
      </c>
      <c r="I1091" t="s">
        <v>907</v>
      </c>
      <c r="J1091" s="74" t="s">
        <v>2609</v>
      </c>
      <c r="K1091" t="s">
        <v>2610</v>
      </c>
      <c r="L1091" t="s">
        <v>2611</v>
      </c>
      <c r="M1091" s="74" t="s">
        <v>2312</v>
      </c>
      <c r="N1091" t="s">
        <v>2313</v>
      </c>
      <c r="O1091" t="s">
        <v>2314</v>
      </c>
      <c r="P1091" s="74" t="s">
        <v>1556</v>
      </c>
      <c r="Q1091" t="s">
        <v>2315</v>
      </c>
      <c r="R1091" t="s">
        <v>1558</v>
      </c>
      <c r="S1091">
        <v>365</v>
      </c>
      <c r="T1091" t="s">
        <v>2618</v>
      </c>
      <c r="U1091" s="74" t="s">
        <v>2619</v>
      </c>
      <c r="V1091" t="s">
        <v>2354</v>
      </c>
      <c r="W1091" t="s">
        <v>2355</v>
      </c>
      <c r="X1091">
        <v>5</v>
      </c>
      <c r="Y1091">
        <v>11.79</v>
      </c>
      <c r="Z1091">
        <v>2.08</v>
      </c>
      <c r="AA1091">
        <v>1.04</v>
      </c>
    </row>
    <row r="1092" spans="1:27" x14ac:dyDescent="0.25">
      <c r="A1092" t="s">
        <v>2617</v>
      </c>
      <c r="B1092" t="s">
        <v>715</v>
      </c>
      <c r="C1092" t="s">
        <v>1915</v>
      </c>
      <c r="D1092" t="s">
        <v>717</v>
      </c>
      <c r="E1092" t="s">
        <v>716</v>
      </c>
      <c r="F1092" t="s">
        <v>718</v>
      </c>
      <c r="G1092" t="s">
        <v>2608</v>
      </c>
      <c r="H1092" t="s">
        <v>906</v>
      </c>
      <c r="I1092" t="s">
        <v>907</v>
      </c>
      <c r="J1092" s="74" t="s">
        <v>2609</v>
      </c>
      <c r="K1092" t="s">
        <v>2610</v>
      </c>
      <c r="L1092" t="s">
        <v>2611</v>
      </c>
      <c r="M1092" s="74" t="s">
        <v>2312</v>
      </c>
      <c r="N1092" t="s">
        <v>2313</v>
      </c>
      <c r="O1092" t="s">
        <v>2314</v>
      </c>
      <c r="P1092" s="74" t="s">
        <v>1556</v>
      </c>
      <c r="Q1092" t="s">
        <v>2315</v>
      </c>
      <c r="R1092" t="s">
        <v>1558</v>
      </c>
      <c r="S1092">
        <v>365</v>
      </c>
      <c r="T1092" t="s">
        <v>2618</v>
      </c>
      <c r="U1092" s="74" t="s">
        <v>2619</v>
      </c>
      <c r="V1092" t="s">
        <v>2434</v>
      </c>
      <c r="W1092" t="s">
        <v>2190</v>
      </c>
      <c r="X1092">
        <v>5</v>
      </c>
      <c r="Y1092">
        <v>14.83</v>
      </c>
    </row>
    <row r="1093" spans="1:27" x14ac:dyDescent="0.25">
      <c r="A1093" t="s">
        <v>2617</v>
      </c>
      <c r="B1093" t="s">
        <v>715</v>
      </c>
      <c r="C1093" t="s">
        <v>1915</v>
      </c>
      <c r="D1093" t="s">
        <v>717</v>
      </c>
      <c r="E1093" t="s">
        <v>716</v>
      </c>
      <c r="F1093" t="s">
        <v>718</v>
      </c>
      <c r="G1093" t="s">
        <v>2608</v>
      </c>
      <c r="H1093" t="s">
        <v>906</v>
      </c>
      <c r="I1093" t="s">
        <v>907</v>
      </c>
      <c r="J1093" s="74" t="s">
        <v>2609</v>
      </c>
      <c r="K1093" t="s">
        <v>2610</v>
      </c>
      <c r="L1093" t="s">
        <v>2611</v>
      </c>
      <c r="M1093" s="74" t="s">
        <v>2312</v>
      </c>
      <c r="N1093" t="s">
        <v>2313</v>
      </c>
      <c r="O1093" t="s">
        <v>2314</v>
      </c>
      <c r="P1093" s="74" t="s">
        <v>1556</v>
      </c>
      <c r="Q1093" t="s">
        <v>2315</v>
      </c>
      <c r="R1093" t="s">
        <v>1558</v>
      </c>
      <c r="S1093">
        <v>365</v>
      </c>
      <c r="T1093" t="s">
        <v>2618</v>
      </c>
      <c r="U1093" s="74" t="s">
        <v>2619</v>
      </c>
      <c r="V1093" t="s">
        <v>2621</v>
      </c>
      <c r="W1093" t="s">
        <v>2622</v>
      </c>
      <c r="X1093">
        <v>5</v>
      </c>
      <c r="Y1093">
        <v>1.0900000000000001</v>
      </c>
      <c r="Z1093">
        <v>1.06</v>
      </c>
      <c r="AA1093">
        <v>0.53</v>
      </c>
    </row>
    <row r="1094" spans="1:27" x14ac:dyDescent="0.25">
      <c r="A1094" t="s">
        <v>2617</v>
      </c>
      <c r="B1094" t="s">
        <v>715</v>
      </c>
      <c r="C1094" t="s">
        <v>1915</v>
      </c>
      <c r="D1094" t="s">
        <v>717</v>
      </c>
      <c r="E1094" t="s">
        <v>716</v>
      </c>
      <c r="F1094" t="s">
        <v>718</v>
      </c>
      <c r="G1094" t="s">
        <v>2608</v>
      </c>
      <c r="H1094" t="s">
        <v>906</v>
      </c>
      <c r="I1094" t="s">
        <v>907</v>
      </c>
      <c r="J1094" s="74" t="s">
        <v>2609</v>
      </c>
      <c r="K1094" t="s">
        <v>2610</v>
      </c>
      <c r="L1094" t="s">
        <v>2611</v>
      </c>
      <c r="M1094" s="74" t="s">
        <v>2312</v>
      </c>
      <c r="N1094" t="s">
        <v>2313</v>
      </c>
      <c r="O1094" t="s">
        <v>2314</v>
      </c>
      <c r="P1094" s="74" t="s">
        <v>1556</v>
      </c>
      <c r="Q1094" t="s">
        <v>2315</v>
      </c>
      <c r="R1094" t="s">
        <v>1558</v>
      </c>
      <c r="S1094">
        <v>365</v>
      </c>
      <c r="T1094" t="s">
        <v>2618</v>
      </c>
      <c r="U1094" s="74" t="s">
        <v>2619</v>
      </c>
      <c r="V1094" t="s">
        <v>2623</v>
      </c>
      <c r="W1094" t="s">
        <v>2624</v>
      </c>
      <c r="X1094">
        <v>5</v>
      </c>
      <c r="Y1094">
        <v>15.28</v>
      </c>
      <c r="Z1094">
        <v>11.62</v>
      </c>
      <c r="AA1094">
        <v>5.81</v>
      </c>
    </row>
    <row r="1095" spans="1:27" x14ac:dyDescent="0.25">
      <c r="A1095" t="s">
        <v>2617</v>
      </c>
      <c r="B1095" t="s">
        <v>715</v>
      </c>
      <c r="C1095" t="s">
        <v>1915</v>
      </c>
      <c r="D1095" t="s">
        <v>717</v>
      </c>
      <c r="E1095" t="s">
        <v>716</v>
      </c>
      <c r="F1095" t="s">
        <v>718</v>
      </c>
      <c r="G1095" t="s">
        <v>2608</v>
      </c>
      <c r="H1095" t="s">
        <v>906</v>
      </c>
      <c r="I1095" t="s">
        <v>907</v>
      </c>
      <c r="J1095" s="74" t="s">
        <v>2609</v>
      </c>
      <c r="K1095" t="s">
        <v>2610</v>
      </c>
      <c r="L1095" t="s">
        <v>2611</v>
      </c>
      <c r="M1095" s="74" t="s">
        <v>2312</v>
      </c>
      <c r="N1095" t="s">
        <v>2313</v>
      </c>
      <c r="O1095" t="s">
        <v>2314</v>
      </c>
      <c r="P1095" s="74" t="s">
        <v>1556</v>
      </c>
      <c r="Q1095" t="s">
        <v>2315</v>
      </c>
      <c r="R1095" t="s">
        <v>1558</v>
      </c>
      <c r="S1095">
        <v>365</v>
      </c>
      <c r="T1095" t="s">
        <v>2618</v>
      </c>
      <c r="U1095" s="74" t="s">
        <v>2619</v>
      </c>
      <c r="V1095" t="s">
        <v>2625</v>
      </c>
      <c r="W1095" t="s">
        <v>2626</v>
      </c>
      <c r="X1095">
        <v>5</v>
      </c>
      <c r="Y1095">
        <v>14.44</v>
      </c>
      <c r="Z1095">
        <v>13.02</v>
      </c>
      <c r="AA1095">
        <v>6.51</v>
      </c>
    </row>
    <row r="1096" spans="1:27" x14ac:dyDescent="0.25">
      <c r="A1096" t="s">
        <v>2617</v>
      </c>
      <c r="B1096" t="s">
        <v>715</v>
      </c>
      <c r="C1096" t="s">
        <v>1915</v>
      </c>
      <c r="D1096" t="s">
        <v>717</v>
      </c>
      <c r="E1096" t="s">
        <v>716</v>
      </c>
      <c r="F1096" t="s">
        <v>718</v>
      </c>
      <c r="G1096" t="s">
        <v>2608</v>
      </c>
      <c r="H1096" t="s">
        <v>906</v>
      </c>
      <c r="I1096" t="s">
        <v>907</v>
      </c>
      <c r="J1096" s="74" t="s">
        <v>2609</v>
      </c>
      <c r="K1096" t="s">
        <v>2610</v>
      </c>
      <c r="L1096" t="s">
        <v>2611</v>
      </c>
      <c r="M1096" s="74" t="s">
        <v>2312</v>
      </c>
      <c r="N1096" t="s">
        <v>2313</v>
      </c>
      <c r="O1096" t="s">
        <v>2314</v>
      </c>
      <c r="P1096" s="74" t="s">
        <v>1556</v>
      </c>
      <c r="Q1096" t="s">
        <v>2315</v>
      </c>
      <c r="R1096" t="s">
        <v>1558</v>
      </c>
      <c r="S1096">
        <v>365</v>
      </c>
      <c r="T1096" t="s">
        <v>2618</v>
      </c>
      <c r="U1096" s="74" t="s">
        <v>2619</v>
      </c>
      <c r="V1096" t="s">
        <v>2196</v>
      </c>
      <c r="W1096" t="s">
        <v>1337</v>
      </c>
      <c r="X1096">
        <v>5</v>
      </c>
      <c r="Y1096">
        <v>6.93</v>
      </c>
    </row>
    <row r="1097" spans="1:27" x14ac:dyDescent="0.25">
      <c r="A1097" t="s">
        <v>2617</v>
      </c>
      <c r="B1097" t="s">
        <v>715</v>
      </c>
      <c r="C1097" t="s">
        <v>1915</v>
      </c>
      <c r="D1097" t="s">
        <v>717</v>
      </c>
      <c r="E1097" t="s">
        <v>716</v>
      </c>
      <c r="F1097" t="s">
        <v>718</v>
      </c>
      <c r="G1097" t="s">
        <v>2608</v>
      </c>
      <c r="H1097" t="s">
        <v>906</v>
      </c>
      <c r="I1097" t="s">
        <v>907</v>
      </c>
      <c r="J1097" s="74" t="s">
        <v>2609</v>
      </c>
      <c r="K1097" t="s">
        <v>2610</v>
      </c>
      <c r="L1097" t="s">
        <v>2611</v>
      </c>
      <c r="M1097" s="74" t="s">
        <v>2312</v>
      </c>
      <c r="N1097" t="s">
        <v>2313</v>
      </c>
      <c r="O1097" t="s">
        <v>2314</v>
      </c>
      <c r="P1097" s="74" t="s">
        <v>1556</v>
      </c>
      <c r="Q1097" t="s">
        <v>2315</v>
      </c>
      <c r="R1097" t="s">
        <v>1558</v>
      </c>
      <c r="S1097">
        <v>365</v>
      </c>
      <c r="T1097" t="s">
        <v>2618</v>
      </c>
      <c r="U1097" s="74" t="s">
        <v>2619</v>
      </c>
      <c r="V1097" t="s">
        <v>2269</v>
      </c>
      <c r="W1097" t="s">
        <v>2270</v>
      </c>
      <c r="X1097">
        <v>5</v>
      </c>
      <c r="Y1097">
        <v>12.31</v>
      </c>
      <c r="Z1097">
        <v>11.31</v>
      </c>
      <c r="AA1097">
        <v>5.66</v>
      </c>
    </row>
    <row r="1098" spans="1:27" x14ac:dyDescent="0.25">
      <c r="A1098" t="s">
        <v>2617</v>
      </c>
      <c r="B1098" t="s">
        <v>715</v>
      </c>
      <c r="C1098" t="s">
        <v>1915</v>
      </c>
      <c r="D1098" t="s">
        <v>717</v>
      </c>
      <c r="E1098" t="s">
        <v>716</v>
      </c>
      <c r="F1098" t="s">
        <v>718</v>
      </c>
      <c r="G1098" t="s">
        <v>2608</v>
      </c>
      <c r="H1098" t="s">
        <v>906</v>
      </c>
      <c r="I1098" t="s">
        <v>907</v>
      </c>
      <c r="J1098" s="74" t="s">
        <v>2609</v>
      </c>
      <c r="K1098" t="s">
        <v>2610</v>
      </c>
      <c r="L1098" t="s">
        <v>2611</v>
      </c>
      <c r="M1098" s="74" t="s">
        <v>2312</v>
      </c>
      <c r="N1098" t="s">
        <v>2313</v>
      </c>
      <c r="O1098" t="s">
        <v>2314</v>
      </c>
      <c r="P1098" s="74" t="s">
        <v>1556</v>
      </c>
      <c r="Q1098" t="s">
        <v>2315</v>
      </c>
      <c r="R1098" t="s">
        <v>1558</v>
      </c>
      <c r="S1098">
        <v>365</v>
      </c>
      <c r="T1098" t="s">
        <v>2618</v>
      </c>
      <c r="U1098" s="74" t="s">
        <v>2619</v>
      </c>
      <c r="V1098" t="s">
        <v>2191</v>
      </c>
      <c r="W1098" t="s">
        <v>2153</v>
      </c>
      <c r="X1098">
        <v>5</v>
      </c>
      <c r="Y1098">
        <v>1.1299999999999999</v>
      </c>
    </row>
    <row r="1099" spans="1:27" x14ac:dyDescent="0.25">
      <c r="A1099" t="s">
        <v>2617</v>
      </c>
      <c r="B1099" t="s">
        <v>715</v>
      </c>
      <c r="C1099" t="s">
        <v>1915</v>
      </c>
      <c r="D1099" t="s">
        <v>717</v>
      </c>
      <c r="E1099" t="s">
        <v>716</v>
      </c>
      <c r="F1099" t="s">
        <v>718</v>
      </c>
      <c r="G1099" t="s">
        <v>2608</v>
      </c>
      <c r="H1099" t="s">
        <v>906</v>
      </c>
      <c r="I1099" t="s">
        <v>907</v>
      </c>
      <c r="J1099" s="74" t="s">
        <v>2609</v>
      </c>
      <c r="K1099" t="s">
        <v>2610</v>
      </c>
      <c r="L1099" t="s">
        <v>2611</v>
      </c>
      <c r="M1099" s="74" t="s">
        <v>2312</v>
      </c>
      <c r="N1099" t="s">
        <v>2313</v>
      </c>
      <c r="O1099" t="s">
        <v>2314</v>
      </c>
      <c r="P1099" s="74" t="s">
        <v>1556</v>
      </c>
      <c r="Q1099" t="s">
        <v>2315</v>
      </c>
      <c r="R1099" t="s">
        <v>1558</v>
      </c>
      <c r="S1099">
        <v>365</v>
      </c>
      <c r="T1099" t="s">
        <v>2618</v>
      </c>
      <c r="U1099" s="74" t="s">
        <v>2619</v>
      </c>
      <c r="V1099" t="s">
        <v>2627</v>
      </c>
      <c r="W1099" t="s">
        <v>2628</v>
      </c>
      <c r="X1099">
        <v>5</v>
      </c>
      <c r="Y1099">
        <v>1.25</v>
      </c>
      <c r="Z1099">
        <v>1.23</v>
      </c>
      <c r="AA1099">
        <v>0.62</v>
      </c>
    </row>
    <row r="1100" spans="1:27" x14ac:dyDescent="0.25">
      <c r="A1100" t="s">
        <v>2617</v>
      </c>
      <c r="B1100" t="s">
        <v>715</v>
      </c>
      <c r="C1100" t="s">
        <v>1915</v>
      </c>
      <c r="D1100" t="s">
        <v>717</v>
      </c>
      <c r="E1100" t="s">
        <v>716</v>
      </c>
      <c r="F1100" t="s">
        <v>718</v>
      </c>
      <c r="G1100" t="s">
        <v>2608</v>
      </c>
      <c r="H1100" t="s">
        <v>906</v>
      </c>
      <c r="I1100" t="s">
        <v>907</v>
      </c>
      <c r="J1100" s="74" t="s">
        <v>2609</v>
      </c>
      <c r="K1100" t="s">
        <v>2610</v>
      </c>
      <c r="L1100" t="s">
        <v>2611</v>
      </c>
      <c r="M1100" s="74" t="s">
        <v>2312</v>
      </c>
      <c r="N1100" t="s">
        <v>2313</v>
      </c>
      <c r="O1100" t="s">
        <v>2314</v>
      </c>
      <c r="P1100" s="74" t="s">
        <v>1556</v>
      </c>
      <c r="Q1100" t="s">
        <v>2315</v>
      </c>
      <c r="R1100" t="s">
        <v>1558</v>
      </c>
      <c r="S1100">
        <v>365</v>
      </c>
      <c r="T1100" t="s">
        <v>2618</v>
      </c>
      <c r="U1100" s="74" t="s">
        <v>2619</v>
      </c>
      <c r="V1100" t="s">
        <v>2629</v>
      </c>
      <c r="W1100" t="s">
        <v>2630</v>
      </c>
      <c r="X1100">
        <v>5</v>
      </c>
      <c r="Y1100">
        <v>2.4900000000000002</v>
      </c>
    </row>
    <row r="1101" spans="1:27" x14ac:dyDescent="0.25">
      <c r="A1101" t="s">
        <v>2631</v>
      </c>
      <c r="B1101" t="s">
        <v>715</v>
      </c>
      <c r="C1101" t="s">
        <v>1915</v>
      </c>
      <c r="D1101" t="s">
        <v>717</v>
      </c>
      <c r="E1101" t="s">
        <v>716</v>
      </c>
      <c r="F1101" t="s">
        <v>718</v>
      </c>
      <c r="G1101" t="s">
        <v>1788</v>
      </c>
      <c r="H1101" t="s">
        <v>1943</v>
      </c>
      <c r="I1101" t="s">
        <v>1944</v>
      </c>
      <c r="J1101" s="74" t="s">
        <v>2632</v>
      </c>
      <c r="K1101" t="s">
        <v>2633</v>
      </c>
      <c r="L1101" t="s">
        <v>2634</v>
      </c>
      <c r="M1101" s="74" t="s">
        <v>2312</v>
      </c>
      <c r="N1101" t="s">
        <v>2313</v>
      </c>
      <c r="O1101" t="s">
        <v>2314</v>
      </c>
      <c r="P1101" s="74" t="s">
        <v>1556</v>
      </c>
      <c r="Q1101" t="s">
        <v>2315</v>
      </c>
      <c r="R1101" t="s">
        <v>1558</v>
      </c>
      <c r="S1101">
        <v>365</v>
      </c>
      <c r="T1101" t="s">
        <v>2635</v>
      </c>
      <c r="U1101" s="74" t="s">
        <v>2636</v>
      </c>
      <c r="V1101" t="s">
        <v>2257</v>
      </c>
      <c r="W1101" t="s">
        <v>2258</v>
      </c>
      <c r="X1101">
        <v>20</v>
      </c>
      <c r="Y1101">
        <v>3.84</v>
      </c>
      <c r="Z1101">
        <v>3.83</v>
      </c>
      <c r="AA1101">
        <v>1.91</v>
      </c>
    </row>
    <row r="1102" spans="1:27" x14ac:dyDescent="0.25">
      <c r="A1102" t="s">
        <v>2631</v>
      </c>
      <c r="B1102" t="s">
        <v>715</v>
      </c>
      <c r="C1102" t="s">
        <v>1915</v>
      </c>
      <c r="D1102" t="s">
        <v>717</v>
      </c>
      <c r="E1102" t="s">
        <v>716</v>
      </c>
      <c r="F1102" t="s">
        <v>718</v>
      </c>
      <c r="G1102" t="s">
        <v>1788</v>
      </c>
      <c r="H1102" t="s">
        <v>1943</v>
      </c>
      <c r="I1102" t="s">
        <v>1944</v>
      </c>
      <c r="J1102" s="74" t="s">
        <v>2632</v>
      </c>
      <c r="K1102" t="s">
        <v>2633</v>
      </c>
      <c r="L1102" t="s">
        <v>2634</v>
      </c>
      <c r="M1102" s="74" t="s">
        <v>2312</v>
      </c>
      <c r="N1102" t="s">
        <v>2313</v>
      </c>
      <c r="O1102" t="s">
        <v>2314</v>
      </c>
      <c r="P1102" s="74" t="s">
        <v>1556</v>
      </c>
      <c r="Q1102" t="s">
        <v>2315</v>
      </c>
      <c r="R1102" t="s">
        <v>1558</v>
      </c>
      <c r="S1102">
        <v>365</v>
      </c>
      <c r="T1102" t="s">
        <v>2635</v>
      </c>
      <c r="U1102" s="74" t="s">
        <v>2636</v>
      </c>
      <c r="V1102" t="s">
        <v>1987</v>
      </c>
      <c r="W1102" t="s">
        <v>1988</v>
      </c>
      <c r="X1102">
        <v>20</v>
      </c>
      <c r="Y1102">
        <v>16.23</v>
      </c>
      <c r="Z1102">
        <v>16.190000000000001</v>
      </c>
      <c r="AA1102">
        <v>8.11</v>
      </c>
    </row>
    <row r="1103" spans="1:27" x14ac:dyDescent="0.25">
      <c r="A1103" t="s">
        <v>2631</v>
      </c>
      <c r="B1103" t="s">
        <v>715</v>
      </c>
      <c r="C1103" t="s">
        <v>1915</v>
      </c>
      <c r="D1103" t="s">
        <v>717</v>
      </c>
      <c r="E1103" t="s">
        <v>716</v>
      </c>
      <c r="F1103" t="s">
        <v>718</v>
      </c>
      <c r="G1103" t="s">
        <v>1788</v>
      </c>
      <c r="H1103" t="s">
        <v>1943</v>
      </c>
      <c r="I1103" t="s">
        <v>1944</v>
      </c>
      <c r="J1103" s="74" t="s">
        <v>2632</v>
      </c>
      <c r="K1103" t="s">
        <v>2633</v>
      </c>
      <c r="L1103" t="s">
        <v>2634</v>
      </c>
      <c r="M1103" s="74" t="s">
        <v>2312</v>
      </c>
      <c r="N1103" t="s">
        <v>2313</v>
      </c>
      <c r="O1103" t="s">
        <v>2314</v>
      </c>
      <c r="P1103" s="74" t="s">
        <v>1556</v>
      </c>
      <c r="Q1103" t="s">
        <v>2315</v>
      </c>
      <c r="R1103" t="s">
        <v>1558</v>
      </c>
      <c r="S1103">
        <v>365</v>
      </c>
      <c r="T1103" t="s">
        <v>2635</v>
      </c>
      <c r="U1103" s="74" t="s">
        <v>2636</v>
      </c>
      <c r="V1103" t="s">
        <v>2615</v>
      </c>
      <c r="W1103" t="s">
        <v>2616</v>
      </c>
      <c r="X1103">
        <v>20</v>
      </c>
      <c r="Y1103">
        <v>41.68</v>
      </c>
      <c r="Z1103">
        <v>27.74</v>
      </c>
      <c r="AA1103">
        <v>13.87</v>
      </c>
    </row>
    <row r="1104" spans="1:27" x14ac:dyDescent="0.25">
      <c r="A1104" t="s">
        <v>2631</v>
      </c>
      <c r="B1104" t="s">
        <v>715</v>
      </c>
      <c r="C1104" t="s">
        <v>1915</v>
      </c>
      <c r="D1104" t="s">
        <v>717</v>
      </c>
      <c r="E1104" t="s">
        <v>716</v>
      </c>
      <c r="F1104" t="s">
        <v>718</v>
      </c>
      <c r="G1104" t="s">
        <v>1788</v>
      </c>
      <c r="H1104" t="s">
        <v>1943</v>
      </c>
      <c r="I1104" t="s">
        <v>1944</v>
      </c>
      <c r="J1104" s="74" t="s">
        <v>2632</v>
      </c>
      <c r="K1104" t="s">
        <v>2633</v>
      </c>
      <c r="L1104" t="s">
        <v>2634</v>
      </c>
      <c r="M1104" s="74" t="s">
        <v>2312</v>
      </c>
      <c r="N1104" t="s">
        <v>2313</v>
      </c>
      <c r="O1104" t="s">
        <v>2314</v>
      </c>
      <c r="P1104" s="74" t="s">
        <v>1556</v>
      </c>
      <c r="Q1104" t="s">
        <v>2315</v>
      </c>
      <c r="R1104" t="s">
        <v>1558</v>
      </c>
      <c r="S1104">
        <v>365</v>
      </c>
      <c r="T1104" t="s">
        <v>2635</v>
      </c>
      <c r="U1104" s="74" t="s">
        <v>2636</v>
      </c>
      <c r="V1104" t="s">
        <v>2106</v>
      </c>
      <c r="W1104" t="s">
        <v>2107</v>
      </c>
      <c r="X1104">
        <v>20</v>
      </c>
      <c r="Y1104">
        <v>8.5500000000000007</v>
      </c>
      <c r="Z1104">
        <v>8.52</v>
      </c>
      <c r="AA1104">
        <v>4.26</v>
      </c>
    </row>
    <row r="1105" spans="1:27" x14ac:dyDescent="0.25">
      <c r="A1105" t="s">
        <v>2631</v>
      </c>
      <c r="B1105" t="s">
        <v>715</v>
      </c>
      <c r="C1105" t="s">
        <v>1915</v>
      </c>
      <c r="D1105" t="s">
        <v>717</v>
      </c>
      <c r="E1105" t="s">
        <v>716</v>
      </c>
      <c r="F1105" t="s">
        <v>718</v>
      </c>
      <c r="G1105" t="s">
        <v>1788</v>
      </c>
      <c r="H1105" t="s">
        <v>1943</v>
      </c>
      <c r="I1105" t="s">
        <v>1944</v>
      </c>
      <c r="J1105" s="74" t="s">
        <v>2632</v>
      </c>
      <c r="K1105" t="s">
        <v>2633</v>
      </c>
      <c r="L1105" t="s">
        <v>2634</v>
      </c>
      <c r="M1105" s="74" t="s">
        <v>2312</v>
      </c>
      <c r="N1105" t="s">
        <v>2313</v>
      </c>
      <c r="O1105" t="s">
        <v>2314</v>
      </c>
      <c r="P1105" s="74" t="s">
        <v>1556</v>
      </c>
      <c r="Q1105" t="s">
        <v>2315</v>
      </c>
      <c r="R1105" t="s">
        <v>1558</v>
      </c>
      <c r="S1105">
        <v>365</v>
      </c>
      <c r="T1105" t="s">
        <v>2635</v>
      </c>
      <c r="U1105" s="74" t="s">
        <v>2636</v>
      </c>
      <c r="V1105" t="s">
        <v>2277</v>
      </c>
      <c r="W1105" t="s">
        <v>1928</v>
      </c>
      <c r="X1105">
        <v>20</v>
      </c>
      <c r="Y1105">
        <v>1.01</v>
      </c>
    </row>
    <row r="1106" spans="1:27" x14ac:dyDescent="0.25">
      <c r="A1106" t="s">
        <v>2631</v>
      </c>
      <c r="B1106" t="s">
        <v>715</v>
      </c>
      <c r="C1106" t="s">
        <v>1915</v>
      </c>
      <c r="D1106" t="s">
        <v>717</v>
      </c>
      <c r="E1106" t="s">
        <v>716</v>
      </c>
      <c r="F1106" t="s">
        <v>718</v>
      </c>
      <c r="G1106" t="s">
        <v>1788</v>
      </c>
      <c r="H1106" t="s">
        <v>1943</v>
      </c>
      <c r="I1106" t="s">
        <v>1944</v>
      </c>
      <c r="J1106" s="74" t="s">
        <v>2632</v>
      </c>
      <c r="K1106" t="s">
        <v>2633</v>
      </c>
      <c r="L1106" t="s">
        <v>2634</v>
      </c>
      <c r="M1106" s="74" t="s">
        <v>2312</v>
      </c>
      <c r="N1106" t="s">
        <v>2313</v>
      </c>
      <c r="O1106" t="s">
        <v>2314</v>
      </c>
      <c r="P1106" s="74" t="s">
        <v>1556</v>
      </c>
      <c r="Q1106" t="s">
        <v>2315</v>
      </c>
      <c r="R1106" t="s">
        <v>1558</v>
      </c>
      <c r="S1106">
        <v>365</v>
      </c>
      <c r="T1106" t="s">
        <v>2635</v>
      </c>
      <c r="U1106" s="74" t="s">
        <v>2636</v>
      </c>
      <c r="V1106" t="s">
        <v>2614</v>
      </c>
      <c r="W1106" t="s">
        <v>1564</v>
      </c>
      <c r="X1106">
        <v>20</v>
      </c>
      <c r="Y1106">
        <v>14.02</v>
      </c>
      <c r="Z1106">
        <v>13.05</v>
      </c>
      <c r="AA1106">
        <v>6.52</v>
      </c>
    </row>
    <row r="1107" spans="1:27" x14ac:dyDescent="0.25">
      <c r="A1107" t="s">
        <v>2631</v>
      </c>
      <c r="B1107" t="s">
        <v>715</v>
      </c>
      <c r="C1107" t="s">
        <v>1915</v>
      </c>
      <c r="D1107" t="s">
        <v>717</v>
      </c>
      <c r="E1107" t="s">
        <v>716</v>
      </c>
      <c r="F1107" t="s">
        <v>718</v>
      </c>
      <c r="G1107" t="s">
        <v>1788</v>
      </c>
      <c r="H1107" t="s">
        <v>1943</v>
      </c>
      <c r="I1107" t="s">
        <v>1944</v>
      </c>
      <c r="J1107" s="74" t="s">
        <v>2632</v>
      </c>
      <c r="K1107" t="s">
        <v>2633</v>
      </c>
      <c r="L1107" t="s">
        <v>2634</v>
      </c>
      <c r="M1107" s="74" t="s">
        <v>2312</v>
      </c>
      <c r="N1107" t="s">
        <v>2313</v>
      </c>
      <c r="O1107" t="s">
        <v>2314</v>
      </c>
      <c r="P1107" s="74" t="s">
        <v>1556</v>
      </c>
      <c r="Q1107" t="s">
        <v>2315</v>
      </c>
      <c r="R1107" t="s">
        <v>1558</v>
      </c>
      <c r="S1107">
        <v>365</v>
      </c>
      <c r="T1107" t="s">
        <v>2635</v>
      </c>
      <c r="U1107" s="74" t="s">
        <v>2636</v>
      </c>
      <c r="V1107" t="s">
        <v>2154</v>
      </c>
      <c r="W1107" t="s">
        <v>2155</v>
      </c>
      <c r="X1107">
        <v>20</v>
      </c>
      <c r="Y1107">
        <v>98.6</v>
      </c>
      <c r="Z1107">
        <v>64.86</v>
      </c>
      <c r="AA1107">
        <v>32.43</v>
      </c>
    </row>
    <row r="1108" spans="1:27" x14ac:dyDescent="0.25">
      <c r="A1108" t="s">
        <v>2631</v>
      </c>
      <c r="B1108" t="s">
        <v>715</v>
      </c>
      <c r="C1108" t="s">
        <v>1915</v>
      </c>
      <c r="D1108" t="s">
        <v>717</v>
      </c>
      <c r="E1108" t="s">
        <v>716</v>
      </c>
      <c r="F1108" t="s">
        <v>718</v>
      </c>
      <c r="G1108" t="s">
        <v>1788</v>
      </c>
      <c r="H1108" t="s">
        <v>1943</v>
      </c>
      <c r="I1108" t="s">
        <v>1944</v>
      </c>
      <c r="J1108" s="74" t="s">
        <v>2632</v>
      </c>
      <c r="K1108" t="s">
        <v>2633</v>
      </c>
      <c r="L1108" t="s">
        <v>2634</v>
      </c>
      <c r="M1108" s="74" t="s">
        <v>2312</v>
      </c>
      <c r="N1108" t="s">
        <v>2313</v>
      </c>
      <c r="O1108" t="s">
        <v>2314</v>
      </c>
      <c r="P1108" s="74" t="s">
        <v>1556</v>
      </c>
      <c r="Q1108" t="s">
        <v>2315</v>
      </c>
      <c r="R1108" t="s">
        <v>1558</v>
      </c>
      <c r="S1108">
        <v>365</v>
      </c>
      <c r="T1108" t="s">
        <v>2635</v>
      </c>
      <c r="U1108" s="74" t="s">
        <v>2636</v>
      </c>
      <c r="V1108" t="s">
        <v>2621</v>
      </c>
      <c r="W1108" t="s">
        <v>2622</v>
      </c>
      <c r="X1108">
        <v>20</v>
      </c>
      <c r="Y1108">
        <v>2.2799999999999998</v>
      </c>
      <c r="Z1108">
        <v>1.6</v>
      </c>
      <c r="AA1108">
        <v>0.8</v>
      </c>
    </row>
    <row r="1109" spans="1:27" x14ac:dyDescent="0.25">
      <c r="A1109" t="s">
        <v>2631</v>
      </c>
      <c r="B1109" t="s">
        <v>715</v>
      </c>
      <c r="C1109" t="s">
        <v>1915</v>
      </c>
      <c r="D1109" t="s">
        <v>717</v>
      </c>
      <c r="E1109" t="s">
        <v>716</v>
      </c>
      <c r="F1109" t="s">
        <v>718</v>
      </c>
      <c r="G1109" t="s">
        <v>1788</v>
      </c>
      <c r="H1109" t="s">
        <v>1943</v>
      </c>
      <c r="I1109" t="s">
        <v>1944</v>
      </c>
      <c r="J1109" s="74" t="s">
        <v>2632</v>
      </c>
      <c r="K1109" t="s">
        <v>2633</v>
      </c>
      <c r="L1109" t="s">
        <v>2634</v>
      </c>
      <c r="M1109" s="74" t="s">
        <v>2312</v>
      </c>
      <c r="N1109" t="s">
        <v>2313</v>
      </c>
      <c r="O1109" t="s">
        <v>2314</v>
      </c>
      <c r="P1109" s="74" t="s">
        <v>1556</v>
      </c>
      <c r="Q1109" t="s">
        <v>2315</v>
      </c>
      <c r="R1109" t="s">
        <v>1558</v>
      </c>
      <c r="S1109">
        <v>365</v>
      </c>
      <c r="T1109" t="s">
        <v>2635</v>
      </c>
      <c r="U1109" s="74" t="s">
        <v>2636</v>
      </c>
      <c r="V1109" t="s">
        <v>2238</v>
      </c>
      <c r="W1109" t="s">
        <v>2027</v>
      </c>
      <c r="X1109">
        <v>20</v>
      </c>
      <c r="Y1109">
        <v>1.28</v>
      </c>
      <c r="Z1109">
        <v>1.28</v>
      </c>
      <c r="AA1109">
        <v>0.64</v>
      </c>
    </row>
    <row r="1110" spans="1:27" x14ac:dyDescent="0.25">
      <c r="A1110" t="s">
        <v>2637</v>
      </c>
      <c r="B1110" t="s">
        <v>715</v>
      </c>
      <c r="C1110" t="s">
        <v>1915</v>
      </c>
      <c r="D1110" t="s">
        <v>717</v>
      </c>
      <c r="E1110" t="s">
        <v>716</v>
      </c>
      <c r="F1110" t="s">
        <v>718</v>
      </c>
      <c r="G1110" t="s">
        <v>1788</v>
      </c>
      <c r="H1110" t="s">
        <v>906</v>
      </c>
      <c r="I1110" t="s">
        <v>907</v>
      </c>
      <c r="J1110" s="74" t="s">
        <v>2632</v>
      </c>
      <c r="K1110" t="s">
        <v>2633</v>
      </c>
      <c r="L1110" t="s">
        <v>2634</v>
      </c>
      <c r="M1110" s="74" t="s">
        <v>2312</v>
      </c>
      <c r="N1110" t="s">
        <v>2313</v>
      </c>
      <c r="O1110" t="s">
        <v>2314</v>
      </c>
      <c r="P1110" s="74" t="s">
        <v>1556</v>
      </c>
      <c r="Q1110" t="s">
        <v>2315</v>
      </c>
      <c r="R1110" t="s">
        <v>1558</v>
      </c>
      <c r="S1110">
        <v>365</v>
      </c>
      <c r="T1110" t="s">
        <v>2638</v>
      </c>
      <c r="U1110" s="74" t="s">
        <v>2639</v>
      </c>
      <c r="V1110" t="s">
        <v>2623</v>
      </c>
      <c r="W1110" t="s">
        <v>2624</v>
      </c>
      <c r="X1110">
        <v>20</v>
      </c>
      <c r="Y1110">
        <v>98.95</v>
      </c>
      <c r="Z1110">
        <v>71.72</v>
      </c>
      <c r="AA1110">
        <v>35.86</v>
      </c>
    </row>
    <row r="1111" spans="1:27" x14ac:dyDescent="0.25">
      <c r="A1111" t="s">
        <v>2637</v>
      </c>
      <c r="B1111" t="s">
        <v>715</v>
      </c>
      <c r="C1111" t="s">
        <v>1915</v>
      </c>
      <c r="D1111" t="s">
        <v>717</v>
      </c>
      <c r="E1111" t="s">
        <v>716</v>
      </c>
      <c r="F1111" t="s">
        <v>718</v>
      </c>
      <c r="G1111" t="s">
        <v>1788</v>
      </c>
      <c r="H1111" t="s">
        <v>906</v>
      </c>
      <c r="I1111" t="s">
        <v>907</v>
      </c>
      <c r="J1111" s="74" t="s">
        <v>2632</v>
      </c>
      <c r="K1111" t="s">
        <v>2633</v>
      </c>
      <c r="L1111" t="s">
        <v>2634</v>
      </c>
      <c r="M1111" s="74" t="s">
        <v>2312</v>
      </c>
      <c r="N1111" t="s">
        <v>2313</v>
      </c>
      <c r="O1111" t="s">
        <v>2314</v>
      </c>
      <c r="P1111" s="74" t="s">
        <v>1556</v>
      </c>
      <c r="Q1111" t="s">
        <v>2315</v>
      </c>
      <c r="R1111" t="s">
        <v>1558</v>
      </c>
      <c r="S1111">
        <v>365</v>
      </c>
      <c r="T1111" t="s">
        <v>2638</v>
      </c>
      <c r="U1111" s="74" t="s">
        <v>2639</v>
      </c>
      <c r="V1111" t="s">
        <v>2170</v>
      </c>
      <c r="W1111" t="s">
        <v>2171</v>
      </c>
      <c r="X1111">
        <v>20</v>
      </c>
      <c r="Y1111">
        <v>9.06</v>
      </c>
      <c r="Z1111">
        <v>8.1</v>
      </c>
      <c r="AA1111">
        <v>4.05</v>
      </c>
    </row>
    <row r="1112" spans="1:27" x14ac:dyDescent="0.25">
      <c r="A1112" t="s">
        <v>2637</v>
      </c>
      <c r="B1112" t="s">
        <v>715</v>
      </c>
      <c r="C1112" t="s">
        <v>1915</v>
      </c>
      <c r="D1112" t="s">
        <v>717</v>
      </c>
      <c r="E1112" t="s">
        <v>716</v>
      </c>
      <c r="F1112" t="s">
        <v>718</v>
      </c>
      <c r="G1112" t="s">
        <v>1788</v>
      </c>
      <c r="H1112" t="s">
        <v>906</v>
      </c>
      <c r="I1112" t="s">
        <v>907</v>
      </c>
      <c r="J1112" s="74" t="s">
        <v>2632</v>
      </c>
      <c r="K1112" t="s">
        <v>2633</v>
      </c>
      <c r="L1112" t="s">
        <v>2634</v>
      </c>
      <c r="M1112" s="74" t="s">
        <v>2312</v>
      </c>
      <c r="N1112" t="s">
        <v>2313</v>
      </c>
      <c r="O1112" t="s">
        <v>2314</v>
      </c>
      <c r="P1112" s="74" t="s">
        <v>1556</v>
      </c>
      <c r="Q1112" t="s">
        <v>2315</v>
      </c>
      <c r="R1112" t="s">
        <v>1558</v>
      </c>
      <c r="S1112">
        <v>365</v>
      </c>
      <c r="T1112" t="s">
        <v>2638</v>
      </c>
      <c r="U1112" s="74" t="s">
        <v>2639</v>
      </c>
      <c r="V1112" t="s">
        <v>2640</v>
      </c>
      <c r="W1112" t="s">
        <v>2641</v>
      </c>
      <c r="X1112">
        <v>20</v>
      </c>
      <c r="Y1112">
        <v>11.11</v>
      </c>
      <c r="Z1112">
        <v>5.64</v>
      </c>
      <c r="AA1112">
        <v>2.82</v>
      </c>
    </row>
    <row r="1113" spans="1:27" x14ac:dyDescent="0.25">
      <c r="A1113" t="s">
        <v>2637</v>
      </c>
      <c r="B1113" t="s">
        <v>715</v>
      </c>
      <c r="C1113" t="s">
        <v>1915</v>
      </c>
      <c r="D1113" t="s">
        <v>717</v>
      </c>
      <c r="E1113" t="s">
        <v>716</v>
      </c>
      <c r="F1113" t="s">
        <v>718</v>
      </c>
      <c r="G1113" t="s">
        <v>1788</v>
      </c>
      <c r="H1113" t="s">
        <v>906</v>
      </c>
      <c r="I1113" t="s">
        <v>907</v>
      </c>
      <c r="J1113" s="74" t="s">
        <v>2632</v>
      </c>
      <c r="K1113" t="s">
        <v>2633</v>
      </c>
      <c r="L1113" t="s">
        <v>2634</v>
      </c>
      <c r="M1113" s="74" t="s">
        <v>2312</v>
      </c>
      <c r="N1113" t="s">
        <v>2313</v>
      </c>
      <c r="O1113" t="s">
        <v>2314</v>
      </c>
      <c r="P1113" s="74" t="s">
        <v>1556</v>
      </c>
      <c r="Q1113" t="s">
        <v>2315</v>
      </c>
      <c r="R1113" t="s">
        <v>1558</v>
      </c>
      <c r="S1113">
        <v>365</v>
      </c>
      <c r="T1113" t="s">
        <v>2638</v>
      </c>
      <c r="U1113" s="74" t="s">
        <v>2639</v>
      </c>
      <c r="V1113" t="s">
        <v>2354</v>
      </c>
      <c r="W1113" t="s">
        <v>2355</v>
      </c>
      <c r="X1113">
        <v>20</v>
      </c>
      <c r="Y1113">
        <v>65.989999999999995</v>
      </c>
      <c r="Z1113">
        <v>11.52</v>
      </c>
      <c r="AA1113">
        <v>5.76</v>
      </c>
    </row>
    <row r="1114" spans="1:27" x14ac:dyDescent="0.25">
      <c r="A1114" t="s">
        <v>2637</v>
      </c>
      <c r="B1114" t="s">
        <v>715</v>
      </c>
      <c r="C1114" t="s">
        <v>1915</v>
      </c>
      <c r="D1114" t="s">
        <v>717</v>
      </c>
      <c r="E1114" t="s">
        <v>716</v>
      </c>
      <c r="F1114" t="s">
        <v>718</v>
      </c>
      <c r="G1114" t="s">
        <v>1788</v>
      </c>
      <c r="H1114" t="s">
        <v>906</v>
      </c>
      <c r="I1114" t="s">
        <v>907</v>
      </c>
      <c r="J1114" s="74" t="s">
        <v>2632</v>
      </c>
      <c r="K1114" t="s">
        <v>2633</v>
      </c>
      <c r="L1114" t="s">
        <v>2634</v>
      </c>
      <c r="M1114" s="74" t="s">
        <v>2312</v>
      </c>
      <c r="N1114" t="s">
        <v>2313</v>
      </c>
      <c r="O1114" t="s">
        <v>2314</v>
      </c>
      <c r="P1114" s="74" t="s">
        <v>1556</v>
      </c>
      <c r="Q1114" t="s">
        <v>2315</v>
      </c>
      <c r="R1114" t="s">
        <v>1558</v>
      </c>
      <c r="S1114">
        <v>365</v>
      </c>
      <c r="T1114" t="s">
        <v>2638</v>
      </c>
      <c r="U1114" s="74" t="s">
        <v>2639</v>
      </c>
      <c r="V1114" t="s">
        <v>2627</v>
      </c>
      <c r="W1114" t="s">
        <v>2628</v>
      </c>
      <c r="X1114">
        <v>20</v>
      </c>
      <c r="Y1114">
        <v>25.69</v>
      </c>
      <c r="Z1114">
        <v>18.45</v>
      </c>
      <c r="AA1114">
        <v>9.2200000000000006</v>
      </c>
    </row>
    <row r="1115" spans="1:27" x14ac:dyDescent="0.25">
      <c r="A1115" t="s">
        <v>2637</v>
      </c>
      <c r="B1115" t="s">
        <v>715</v>
      </c>
      <c r="C1115" t="s">
        <v>1915</v>
      </c>
      <c r="D1115" t="s">
        <v>717</v>
      </c>
      <c r="E1115" t="s">
        <v>716</v>
      </c>
      <c r="F1115" t="s">
        <v>718</v>
      </c>
      <c r="G1115" t="s">
        <v>1788</v>
      </c>
      <c r="H1115" t="s">
        <v>906</v>
      </c>
      <c r="I1115" t="s">
        <v>907</v>
      </c>
      <c r="J1115" s="74" t="s">
        <v>2632</v>
      </c>
      <c r="K1115" t="s">
        <v>2633</v>
      </c>
      <c r="L1115" t="s">
        <v>2634</v>
      </c>
      <c r="M1115" s="74" t="s">
        <v>2312</v>
      </c>
      <c r="N1115" t="s">
        <v>2313</v>
      </c>
      <c r="O1115" t="s">
        <v>2314</v>
      </c>
      <c r="P1115" s="74" t="s">
        <v>1556</v>
      </c>
      <c r="Q1115" t="s">
        <v>2315</v>
      </c>
      <c r="R1115" t="s">
        <v>1558</v>
      </c>
      <c r="S1115">
        <v>365</v>
      </c>
      <c r="T1115" t="s">
        <v>2638</v>
      </c>
      <c r="U1115" s="74" t="s">
        <v>2639</v>
      </c>
      <c r="V1115" t="s">
        <v>2172</v>
      </c>
      <c r="W1115" t="s">
        <v>2173</v>
      </c>
      <c r="X1115">
        <v>20</v>
      </c>
      <c r="Y1115">
        <v>0.7</v>
      </c>
    </row>
    <row r="1116" spans="1:27" x14ac:dyDescent="0.25">
      <c r="A1116" t="s">
        <v>2637</v>
      </c>
      <c r="B1116" t="s">
        <v>715</v>
      </c>
      <c r="C1116" t="s">
        <v>1915</v>
      </c>
      <c r="D1116" t="s">
        <v>717</v>
      </c>
      <c r="E1116" t="s">
        <v>716</v>
      </c>
      <c r="F1116" t="s">
        <v>718</v>
      </c>
      <c r="G1116" t="s">
        <v>1788</v>
      </c>
      <c r="H1116" t="s">
        <v>906</v>
      </c>
      <c r="I1116" t="s">
        <v>907</v>
      </c>
      <c r="J1116" s="74" t="s">
        <v>2632</v>
      </c>
      <c r="K1116" t="s">
        <v>2633</v>
      </c>
      <c r="L1116" t="s">
        <v>2634</v>
      </c>
      <c r="M1116" s="74" t="s">
        <v>2312</v>
      </c>
      <c r="N1116" t="s">
        <v>2313</v>
      </c>
      <c r="O1116" t="s">
        <v>2314</v>
      </c>
      <c r="P1116" s="74" t="s">
        <v>1556</v>
      </c>
      <c r="Q1116" t="s">
        <v>2315</v>
      </c>
      <c r="R1116" t="s">
        <v>1558</v>
      </c>
      <c r="S1116">
        <v>365</v>
      </c>
      <c r="T1116" t="s">
        <v>2638</v>
      </c>
      <c r="U1116" s="74" t="s">
        <v>2639</v>
      </c>
      <c r="V1116" t="s">
        <v>2642</v>
      </c>
      <c r="W1116" t="s">
        <v>2643</v>
      </c>
      <c r="X1116">
        <v>20</v>
      </c>
      <c r="Y1116">
        <v>3.27</v>
      </c>
      <c r="Z1116">
        <v>2.39</v>
      </c>
      <c r="AA1116">
        <v>1.2</v>
      </c>
    </row>
    <row r="1117" spans="1:27" x14ac:dyDescent="0.25">
      <c r="A1117" t="s">
        <v>2637</v>
      </c>
      <c r="B1117" t="s">
        <v>715</v>
      </c>
      <c r="C1117" t="s">
        <v>1915</v>
      </c>
      <c r="D1117" t="s">
        <v>717</v>
      </c>
      <c r="E1117" t="s">
        <v>716</v>
      </c>
      <c r="F1117" t="s">
        <v>718</v>
      </c>
      <c r="G1117" t="s">
        <v>1788</v>
      </c>
      <c r="H1117" t="s">
        <v>906</v>
      </c>
      <c r="I1117" t="s">
        <v>907</v>
      </c>
      <c r="J1117" s="74" t="s">
        <v>2632</v>
      </c>
      <c r="K1117" t="s">
        <v>2633</v>
      </c>
      <c r="L1117" t="s">
        <v>2634</v>
      </c>
      <c r="M1117" s="74" t="s">
        <v>2312</v>
      </c>
      <c r="N1117" t="s">
        <v>2313</v>
      </c>
      <c r="O1117" t="s">
        <v>2314</v>
      </c>
      <c r="P1117" s="74" t="s">
        <v>1556</v>
      </c>
      <c r="Q1117" t="s">
        <v>2315</v>
      </c>
      <c r="R1117" t="s">
        <v>1558</v>
      </c>
      <c r="S1117">
        <v>365</v>
      </c>
      <c r="T1117" t="s">
        <v>2638</v>
      </c>
      <c r="U1117" s="74" t="s">
        <v>2639</v>
      </c>
      <c r="V1117" t="s">
        <v>2111</v>
      </c>
      <c r="W1117" t="s">
        <v>2112</v>
      </c>
      <c r="X1117">
        <v>20</v>
      </c>
      <c r="Y1117">
        <v>162.85</v>
      </c>
      <c r="Z1117">
        <v>67.28</v>
      </c>
      <c r="AA1117">
        <v>33.64</v>
      </c>
    </row>
    <row r="1118" spans="1:27" x14ac:dyDescent="0.25">
      <c r="A1118" t="s">
        <v>2637</v>
      </c>
      <c r="B1118" t="s">
        <v>715</v>
      </c>
      <c r="C1118" t="s">
        <v>1915</v>
      </c>
      <c r="D1118" t="s">
        <v>717</v>
      </c>
      <c r="E1118" t="s">
        <v>716</v>
      </c>
      <c r="F1118" t="s">
        <v>718</v>
      </c>
      <c r="G1118" t="s">
        <v>1788</v>
      </c>
      <c r="H1118" t="s">
        <v>906</v>
      </c>
      <c r="I1118" t="s">
        <v>907</v>
      </c>
      <c r="J1118" s="74" t="s">
        <v>2632</v>
      </c>
      <c r="K1118" t="s">
        <v>2633</v>
      </c>
      <c r="L1118" t="s">
        <v>2634</v>
      </c>
      <c r="M1118" s="74" t="s">
        <v>2312</v>
      </c>
      <c r="N1118" t="s">
        <v>2313</v>
      </c>
      <c r="O1118" t="s">
        <v>2314</v>
      </c>
      <c r="P1118" s="74" t="s">
        <v>1556</v>
      </c>
      <c r="Q1118" t="s">
        <v>2315</v>
      </c>
      <c r="R1118" t="s">
        <v>1558</v>
      </c>
      <c r="S1118">
        <v>365</v>
      </c>
      <c r="T1118" t="s">
        <v>2638</v>
      </c>
      <c r="U1118" s="74" t="s">
        <v>2639</v>
      </c>
      <c r="V1118" t="s">
        <v>2198</v>
      </c>
      <c r="W1118" t="s">
        <v>2199</v>
      </c>
      <c r="X1118">
        <v>20</v>
      </c>
      <c r="Y1118">
        <v>18.989999999999998</v>
      </c>
      <c r="Z1118">
        <v>18.97</v>
      </c>
      <c r="AA1118">
        <v>9.49</v>
      </c>
    </row>
    <row r="1119" spans="1:27" x14ac:dyDescent="0.25">
      <c r="A1119" t="s">
        <v>2637</v>
      </c>
      <c r="B1119" t="s">
        <v>715</v>
      </c>
      <c r="C1119" t="s">
        <v>1915</v>
      </c>
      <c r="D1119" t="s">
        <v>717</v>
      </c>
      <c r="E1119" t="s">
        <v>716</v>
      </c>
      <c r="F1119" t="s">
        <v>718</v>
      </c>
      <c r="G1119" t="s">
        <v>1788</v>
      </c>
      <c r="H1119" t="s">
        <v>906</v>
      </c>
      <c r="I1119" t="s">
        <v>907</v>
      </c>
      <c r="J1119" s="74" t="s">
        <v>2632</v>
      </c>
      <c r="K1119" t="s">
        <v>2633</v>
      </c>
      <c r="L1119" t="s">
        <v>2634</v>
      </c>
      <c r="M1119" s="74" t="s">
        <v>2312</v>
      </c>
      <c r="N1119" t="s">
        <v>2313</v>
      </c>
      <c r="O1119" t="s">
        <v>2314</v>
      </c>
      <c r="P1119" s="74" t="s">
        <v>1556</v>
      </c>
      <c r="Q1119" t="s">
        <v>2315</v>
      </c>
      <c r="R1119" t="s">
        <v>1558</v>
      </c>
      <c r="S1119">
        <v>365</v>
      </c>
      <c r="T1119" t="s">
        <v>2638</v>
      </c>
      <c r="U1119" s="74" t="s">
        <v>2639</v>
      </c>
      <c r="V1119" t="s">
        <v>2191</v>
      </c>
      <c r="W1119" t="s">
        <v>2153</v>
      </c>
      <c r="X1119">
        <v>20</v>
      </c>
      <c r="Y1119">
        <v>55.3</v>
      </c>
      <c r="Z1119">
        <v>48.34</v>
      </c>
      <c r="AA1119">
        <v>24.17</v>
      </c>
    </row>
    <row r="1120" spans="1:27" x14ac:dyDescent="0.25">
      <c r="A1120" t="s">
        <v>2637</v>
      </c>
      <c r="B1120" t="s">
        <v>715</v>
      </c>
      <c r="C1120" t="s">
        <v>1915</v>
      </c>
      <c r="D1120" t="s">
        <v>717</v>
      </c>
      <c r="E1120" t="s">
        <v>716</v>
      </c>
      <c r="F1120" t="s">
        <v>718</v>
      </c>
      <c r="G1120" t="s">
        <v>1788</v>
      </c>
      <c r="H1120" t="s">
        <v>906</v>
      </c>
      <c r="I1120" t="s">
        <v>907</v>
      </c>
      <c r="J1120" s="74" t="s">
        <v>2632</v>
      </c>
      <c r="K1120" t="s">
        <v>2633</v>
      </c>
      <c r="L1120" t="s">
        <v>2634</v>
      </c>
      <c r="M1120" s="74" t="s">
        <v>2312</v>
      </c>
      <c r="N1120" t="s">
        <v>2313</v>
      </c>
      <c r="O1120" t="s">
        <v>2314</v>
      </c>
      <c r="P1120" s="74" t="s">
        <v>1556</v>
      </c>
      <c r="Q1120" t="s">
        <v>2315</v>
      </c>
      <c r="R1120" t="s">
        <v>1558</v>
      </c>
      <c r="S1120">
        <v>365</v>
      </c>
      <c r="T1120" t="s">
        <v>2638</v>
      </c>
      <c r="U1120" s="74" t="s">
        <v>2639</v>
      </c>
      <c r="V1120" t="s">
        <v>2468</v>
      </c>
      <c r="W1120" t="s">
        <v>2469</v>
      </c>
      <c r="X1120">
        <v>20</v>
      </c>
      <c r="Y1120">
        <v>134.88999999999999</v>
      </c>
    </row>
    <row r="1121" spans="1:27" x14ac:dyDescent="0.25">
      <c r="A1121" t="s">
        <v>2637</v>
      </c>
      <c r="B1121" t="s">
        <v>715</v>
      </c>
      <c r="C1121" t="s">
        <v>1915</v>
      </c>
      <c r="D1121" t="s">
        <v>717</v>
      </c>
      <c r="E1121" t="s">
        <v>716</v>
      </c>
      <c r="F1121" t="s">
        <v>718</v>
      </c>
      <c r="G1121" t="s">
        <v>1788</v>
      </c>
      <c r="H1121" t="s">
        <v>906</v>
      </c>
      <c r="I1121" t="s">
        <v>907</v>
      </c>
      <c r="J1121" s="74" t="s">
        <v>2632</v>
      </c>
      <c r="K1121" t="s">
        <v>2633</v>
      </c>
      <c r="L1121" t="s">
        <v>2634</v>
      </c>
      <c r="M1121" s="74" t="s">
        <v>2312</v>
      </c>
      <c r="N1121" t="s">
        <v>2313</v>
      </c>
      <c r="O1121" t="s">
        <v>2314</v>
      </c>
      <c r="P1121" s="74" t="s">
        <v>1556</v>
      </c>
      <c r="Q1121" t="s">
        <v>2315</v>
      </c>
      <c r="R1121" t="s">
        <v>1558</v>
      </c>
      <c r="S1121">
        <v>365</v>
      </c>
      <c r="T1121" t="s">
        <v>2638</v>
      </c>
      <c r="U1121" s="74" t="s">
        <v>2639</v>
      </c>
      <c r="V1121" t="s">
        <v>2625</v>
      </c>
      <c r="W1121" t="s">
        <v>2626</v>
      </c>
      <c r="X1121">
        <v>20</v>
      </c>
      <c r="Y1121">
        <v>57.11</v>
      </c>
      <c r="Z1121">
        <v>21.34</v>
      </c>
      <c r="AA1121">
        <v>10.68</v>
      </c>
    </row>
    <row r="1122" spans="1:27" x14ac:dyDescent="0.25">
      <c r="A1122" t="s">
        <v>2637</v>
      </c>
      <c r="B1122" t="s">
        <v>715</v>
      </c>
      <c r="C1122" t="s">
        <v>1915</v>
      </c>
      <c r="D1122" t="s">
        <v>717</v>
      </c>
      <c r="E1122" t="s">
        <v>716</v>
      </c>
      <c r="F1122" t="s">
        <v>718</v>
      </c>
      <c r="G1122" t="s">
        <v>1788</v>
      </c>
      <c r="H1122" t="s">
        <v>906</v>
      </c>
      <c r="I1122" t="s">
        <v>907</v>
      </c>
      <c r="J1122" s="74" t="s">
        <v>2632</v>
      </c>
      <c r="K1122" t="s">
        <v>2633</v>
      </c>
      <c r="L1122" t="s">
        <v>2634</v>
      </c>
      <c r="M1122" s="74" t="s">
        <v>2312</v>
      </c>
      <c r="N1122" t="s">
        <v>2313</v>
      </c>
      <c r="O1122" t="s">
        <v>2314</v>
      </c>
      <c r="P1122" s="74" t="s">
        <v>1556</v>
      </c>
      <c r="Q1122" t="s">
        <v>2315</v>
      </c>
      <c r="R1122" t="s">
        <v>1558</v>
      </c>
      <c r="S1122">
        <v>365</v>
      </c>
      <c r="T1122" t="s">
        <v>2638</v>
      </c>
      <c r="U1122" s="74" t="s">
        <v>2639</v>
      </c>
      <c r="V1122" t="s">
        <v>2306</v>
      </c>
      <c r="W1122" t="s">
        <v>2307</v>
      </c>
      <c r="X1122">
        <v>20</v>
      </c>
      <c r="Y1122">
        <v>30.88</v>
      </c>
      <c r="Z1122">
        <v>21.2</v>
      </c>
      <c r="AA1122">
        <v>10.6</v>
      </c>
    </row>
    <row r="1123" spans="1:27" x14ac:dyDescent="0.25">
      <c r="A1123" t="s">
        <v>2637</v>
      </c>
      <c r="B1123" t="s">
        <v>715</v>
      </c>
      <c r="C1123" t="s">
        <v>1915</v>
      </c>
      <c r="D1123" t="s">
        <v>717</v>
      </c>
      <c r="E1123" t="s">
        <v>716</v>
      </c>
      <c r="F1123" t="s">
        <v>718</v>
      </c>
      <c r="G1123" t="s">
        <v>1788</v>
      </c>
      <c r="H1123" t="s">
        <v>906</v>
      </c>
      <c r="I1123" t="s">
        <v>907</v>
      </c>
      <c r="J1123" s="74" t="s">
        <v>2632</v>
      </c>
      <c r="K1123" t="s">
        <v>2633</v>
      </c>
      <c r="L1123" t="s">
        <v>2634</v>
      </c>
      <c r="M1123" s="74" t="s">
        <v>2312</v>
      </c>
      <c r="N1123" t="s">
        <v>2313</v>
      </c>
      <c r="O1123" t="s">
        <v>2314</v>
      </c>
      <c r="P1123" s="74" t="s">
        <v>1556</v>
      </c>
      <c r="Q1123" t="s">
        <v>2315</v>
      </c>
      <c r="R1123" t="s">
        <v>1558</v>
      </c>
      <c r="S1123">
        <v>365</v>
      </c>
      <c r="T1123" t="s">
        <v>2638</v>
      </c>
      <c r="U1123" s="74" t="s">
        <v>2639</v>
      </c>
      <c r="V1123" t="s">
        <v>2644</v>
      </c>
      <c r="W1123" t="s">
        <v>1550</v>
      </c>
      <c r="X1123">
        <v>20</v>
      </c>
      <c r="Y1123">
        <v>0.96</v>
      </c>
      <c r="Z1123">
        <v>0.96</v>
      </c>
      <c r="AA1123">
        <v>0.48</v>
      </c>
    </row>
    <row r="1124" spans="1:27" x14ac:dyDescent="0.25">
      <c r="A1124" t="s">
        <v>2637</v>
      </c>
      <c r="B1124" t="s">
        <v>715</v>
      </c>
      <c r="C1124" t="s">
        <v>1915</v>
      </c>
      <c r="D1124" t="s">
        <v>717</v>
      </c>
      <c r="E1124" t="s">
        <v>716</v>
      </c>
      <c r="F1124" t="s">
        <v>718</v>
      </c>
      <c r="G1124" t="s">
        <v>1788</v>
      </c>
      <c r="H1124" t="s">
        <v>906</v>
      </c>
      <c r="I1124" t="s">
        <v>907</v>
      </c>
      <c r="J1124" s="74" t="s">
        <v>2632</v>
      </c>
      <c r="K1124" t="s">
        <v>2633</v>
      </c>
      <c r="L1124" t="s">
        <v>2634</v>
      </c>
      <c r="M1124" s="74" t="s">
        <v>2312</v>
      </c>
      <c r="N1124" t="s">
        <v>2313</v>
      </c>
      <c r="O1124" t="s">
        <v>2314</v>
      </c>
      <c r="P1124" s="74" t="s">
        <v>1556</v>
      </c>
      <c r="Q1124" t="s">
        <v>2315</v>
      </c>
      <c r="R1124" t="s">
        <v>1558</v>
      </c>
      <c r="S1124">
        <v>365</v>
      </c>
      <c r="T1124" t="s">
        <v>2638</v>
      </c>
      <c r="U1124" s="74" t="s">
        <v>2639</v>
      </c>
      <c r="V1124" t="s">
        <v>2196</v>
      </c>
      <c r="W1124" t="s">
        <v>1337</v>
      </c>
      <c r="X1124">
        <v>20</v>
      </c>
      <c r="Y1124">
        <v>49.65</v>
      </c>
      <c r="Z1124">
        <v>11.63</v>
      </c>
      <c r="AA1124">
        <v>5.82</v>
      </c>
    </row>
    <row r="1125" spans="1:27" x14ac:dyDescent="0.25">
      <c r="A1125" t="s">
        <v>2637</v>
      </c>
      <c r="B1125" t="s">
        <v>715</v>
      </c>
      <c r="C1125" t="s">
        <v>1915</v>
      </c>
      <c r="D1125" t="s">
        <v>717</v>
      </c>
      <c r="E1125" t="s">
        <v>716</v>
      </c>
      <c r="F1125" t="s">
        <v>718</v>
      </c>
      <c r="G1125" t="s">
        <v>1788</v>
      </c>
      <c r="H1125" t="s">
        <v>906</v>
      </c>
      <c r="I1125" t="s">
        <v>907</v>
      </c>
      <c r="J1125" s="74" t="s">
        <v>2632</v>
      </c>
      <c r="K1125" t="s">
        <v>2633</v>
      </c>
      <c r="L1125" t="s">
        <v>2634</v>
      </c>
      <c r="M1125" s="74" t="s">
        <v>2312</v>
      </c>
      <c r="N1125" t="s">
        <v>2313</v>
      </c>
      <c r="O1125" t="s">
        <v>2314</v>
      </c>
      <c r="P1125" s="74" t="s">
        <v>1556</v>
      </c>
      <c r="Q1125" t="s">
        <v>2315</v>
      </c>
      <c r="R1125" t="s">
        <v>1558</v>
      </c>
      <c r="S1125">
        <v>365</v>
      </c>
      <c r="T1125" t="s">
        <v>2638</v>
      </c>
      <c r="U1125" s="74" t="s">
        <v>2639</v>
      </c>
      <c r="V1125" t="s">
        <v>2645</v>
      </c>
      <c r="W1125" t="s">
        <v>2646</v>
      </c>
      <c r="X1125">
        <v>20</v>
      </c>
      <c r="Y1125">
        <v>14.83</v>
      </c>
      <c r="Z1125">
        <v>7.04</v>
      </c>
      <c r="AA1125">
        <v>3.52</v>
      </c>
    </row>
    <row r="1126" spans="1:27" x14ac:dyDescent="0.25">
      <c r="A1126" t="s">
        <v>2637</v>
      </c>
      <c r="B1126" t="s">
        <v>715</v>
      </c>
      <c r="C1126" t="s">
        <v>1915</v>
      </c>
      <c r="D1126" t="s">
        <v>717</v>
      </c>
      <c r="E1126" t="s">
        <v>716</v>
      </c>
      <c r="F1126" t="s">
        <v>718</v>
      </c>
      <c r="G1126" t="s">
        <v>1788</v>
      </c>
      <c r="H1126" t="s">
        <v>906</v>
      </c>
      <c r="I1126" t="s">
        <v>907</v>
      </c>
      <c r="J1126" s="74" t="s">
        <v>2632</v>
      </c>
      <c r="K1126" t="s">
        <v>2633</v>
      </c>
      <c r="L1126" t="s">
        <v>2634</v>
      </c>
      <c r="M1126" s="74" t="s">
        <v>2312</v>
      </c>
      <c r="N1126" t="s">
        <v>2313</v>
      </c>
      <c r="O1126" t="s">
        <v>2314</v>
      </c>
      <c r="P1126" s="74" t="s">
        <v>1556</v>
      </c>
      <c r="Q1126" t="s">
        <v>2315</v>
      </c>
      <c r="R1126" t="s">
        <v>1558</v>
      </c>
      <c r="S1126">
        <v>365</v>
      </c>
      <c r="T1126" t="s">
        <v>2638</v>
      </c>
      <c r="U1126" s="74" t="s">
        <v>2639</v>
      </c>
      <c r="V1126" t="s">
        <v>2434</v>
      </c>
      <c r="W1126" t="s">
        <v>2190</v>
      </c>
      <c r="X1126">
        <v>20</v>
      </c>
      <c r="Y1126">
        <v>45.1</v>
      </c>
      <c r="Z1126">
        <v>14.1</v>
      </c>
      <c r="AA1126">
        <v>7.06</v>
      </c>
    </row>
    <row r="1127" spans="1:27" x14ac:dyDescent="0.25">
      <c r="A1127" t="s">
        <v>2637</v>
      </c>
      <c r="B1127" t="s">
        <v>715</v>
      </c>
      <c r="C1127" t="s">
        <v>1915</v>
      </c>
      <c r="D1127" t="s">
        <v>717</v>
      </c>
      <c r="E1127" t="s">
        <v>716</v>
      </c>
      <c r="F1127" t="s">
        <v>718</v>
      </c>
      <c r="G1127" t="s">
        <v>1788</v>
      </c>
      <c r="H1127" t="s">
        <v>906</v>
      </c>
      <c r="I1127" t="s">
        <v>907</v>
      </c>
      <c r="J1127" s="74" t="s">
        <v>2632</v>
      </c>
      <c r="K1127" t="s">
        <v>2633</v>
      </c>
      <c r="L1127" t="s">
        <v>2634</v>
      </c>
      <c r="M1127" s="74" t="s">
        <v>2312</v>
      </c>
      <c r="N1127" t="s">
        <v>2313</v>
      </c>
      <c r="O1127" t="s">
        <v>2314</v>
      </c>
      <c r="P1127" s="74" t="s">
        <v>1556</v>
      </c>
      <c r="Q1127" t="s">
        <v>2315</v>
      </c>
      <c r="R1127" t="s">
        <v>1558</v>
      </c>
      <c r="S1127">
        <v>365</v>
      </c>
      <c r="T1127" t="s">
        <v>2638</v>
      </c>
      <c r="U1127" s="74" t="s">
        <v>2639</v>
      </c>
      <c r="V1127" t="s">
        <v>2647</v>
      </c>
      <c r="W1127" t="s">
        <v>2648</v>
      </c>
      <c r="X1127">
        <v>20</v>
      </c>
      <c r="Y1127">
        <v>11.44</v>
      </c>
      <c r="Z1127">
        <v>4</v>
      </c>
      <c r="AA1127">
        <v>2</v>
      </c>
    </row>
    <row r="1128" spans="1:27" x14ac:dyDescent="0.25">
      <c r="A1128" t="s">
        <v>2637</v>
      </c>
      <c r="B1128" t="s">
        <v>715</v>
      </c>
      <c r="C1128" t="s">
        <v>1915</v>
      </c>
      <c r="D1128" t="s">
        <v>717</v>
      </c>
      <c r="E1128" t="s">
        <v>716</v>
      </c>
      <c r="F1128" t="s">
        <v>718</v>
      </c>
      <c r="G1128" t="s">
        <v>1788</v>
      </c>
      <c r="H1128" t="s">
        <v>906</v>
      </c>
      <c r="I1128" t="s">
        <v>907</v>
      </c>
      <c r="J1128" s="74" t="s">
        <v>2632</v>
      </c>
      <c r="K1128" t="s">
        <v>2633</v>
      </c>
      <c r="L1128" t="s">
        <v>2634</v>
      </c>
      <c r="M1128" s="74" t="s">
        <v>2312</v>
      </c>
      <c r="N1128" t="s">
        <v>2313</v>
      </c>
      <c r="O1128" t="s">
        <v>2314</v>
      </c>
      <c r="P1128" s="74" t="s">
        <v>1556</v>
      </c>
      <c r="Q1128" t="s">
        <v>2315</v>
      </c>
      <c r="R1128" t="s">
        <v>1558</v>
      </c>
      <c r="S1128">
        <v>365</v>
      </c>
      <c r="T1128" t="s">
        <v>2638</v>
      </c>
      <c r="U1128" s="74" t="s">
        <v>2639</v>
      </c>
      <c r="V1128" t="s">
        <v>2360</v>
      </c>
      <c r="W1128" t="s">
        <v>2361</v>
      </c>
      <c r="X1128">
        <v>20</v>
      </c>
      <c r="Y1128">
        <v>148.37</v>
      </c>
      <c r="Z1128">
        <v>142.86000000000001</v>
      </c>
      <c r="AA1128">
        <v>71.45</v>
      </c>
    </row>
    <row r="1129" spans="1:27" x14ac:dyDescent="0.25">
      <c r="A1129" t="s">
        <v>2637</v>
      </c>
      <c r="B1129" t="s">
        <v>715</v>
      </c>
      <c r="C1129" t="s">
        <v>1915</v>
      </c>
      <c r="D1129" t="s">
        <v>717</v>
      </c>
      <c r="E1129" t="s">
        <v>716</v>
      </c>
      <c r="F1129" t="s">
        <v>718</v>
      </c>
      <c r="G1129" t="s">
        <v>1788</v>
      </c>
      <c r="H1129" t="s">
        <v>906</v>
      </c>
      <c r="I1129" t="s">
        <v>907</v>
      </c>
      <c r="J1129" s="74" t="s">
        <v>2632</v>
      </c>
      <c r="K1129" t="s">
        <v>2633</v>
      </c>
      <c r="L1129" t="s">
        <v>2634</v>
      </c>
      <c r="M1129" s="74" t="s">
        <v>2312</v>
      </c>
      <c r="N1129" t="s">
        <v>2313</v>
      </c>
      <c r="O1129" t="s">
        <v>2314</v>
      </c>
      <c r="P1129" s="74" t="s">
        <v>1556</v>
      </c>
      <c r="Q1129" t="s">
        <v>2315</v>
      </c>
      <c r="R1129" t="s">
        <v>1558</v>
      </c>
      <c r="S1129">
        <v>365</v>
      </c>
      <c r="T1129" t="s">
        <v>2638</v>
      </c>
      <c r="U1129" s="74" t="s">
        <v>2639</v>
      </c>
      <c r="V1129" t="s">
        <v>2350</v>
      </c>
      <c r="W1129" t="s">
        <v>2351</v>
      </c>
      <c r="X1129">
        <v>20</v>
      </c>
      <c r="Y1129">
        <v>0.96</v>
      </c>
    </row>
    <row r="1130" spans="1:27" x14ac:dyDescent="0.25">
      <c r="A1130" t="s">
        <v>2637</v>
      </c>
      <c r="B1130" t="s">
        <v>715</v>
      </c>
      <c r="C1130" t="s">
        <v>1915</v>
      </c>
      <c r="D1130" t="s">
        <v>717</v>
      </c>
      <c r="E1130" t="s">
        <v>716</v>
      </c>
      <c r="F1130" t="s">
        <v>718</v>
      </c>
      <c r="G1130" t="s">
        <v>1788</v>
      </c>
      <c r="H1130" t="s">
        <v>906</v>
      </c>
      <c r="I1130" t="s">
        <v>907</v>
      </c>
      <c r="J1130" s="74" t="s">
        <v>2632</v>
      </c>
      <c r="K1130" t="s">
        <v>2633</v>
      </c>
      <c r="L1130" t="s">
        <v>2634</v>
      </c>
      <c r="M1130" s="74" t="s">
        <v>2312</v>
      </c>
      <c r="N1130" t="s">
        <v>2313</v>
      </c>
      <c r="O1130" t="s">
        <v>2314</v>
      </c>
      <c r="P1130" s="74" t="s">
        <v>1556</v>
      </c>
      <c r="Q1130" t="s">
        <v>2315</v>
      </c>
      <c r="R1130" t="s">
        <v>1558</v>
      </c>
      <c r="S1130">
        <v>365</v>
      </c>
      <c r="T1130" t="s">
        <v>2638</v>
      </c>
      <c r="U1130" s="74" t="s">
        <v>2639</v>
      </c>
      <c r="V1130" t="s">
        <v>2358</v>
      </c>
      <c r="W1130" t="s">
        <v>2359</v>
      </c>
      <c r="X1130">
        <v>20</v>
      </c>
      <c r="Y1130">
        <v>6.08</v>
      </c>
    </row>
    <row r="1131" spans="1:27" x14ac:dyDescent="0.25">
      <c r="A1131" t="s">
        <v>2637</v>
      </c>
      <c r="B1131" t="s">
        <v>715</v>
      </c>
      <c r="C1131" t="s">
        <v>1915</v>
      </c>
      <c r="D1131" t="s">
        <v>717</v>
      </c>
      <c r="E1131" t="s">
        <v>716</v>
      </c>
      <c r="F1131" t="s">
        <v>718</v>
      </c>
      <c r="G1131" t="s">
        <v>1788</v>
      </c>
      <c r="H1131" t="s">
        <v>906</v>
      </c>
      <c r="I1131" t="s">
        <v>907</v>
      </c>
      <c r="J1131" s="74" t="s">
        <v>2632</v>
      </c>
      <c r="K1131" t="s">
        <v>2633</v>
      </c>
      <c r="L1131" t="s">
        <v>2634</v>
      </c>
      <c r="M1131" s="74" t="s">
        <v>2312</v>
      </c>
      <c r="N1131" t="s">
        <v>2313</v>
      </c>
      <c r="O1131" t="s">
        <v>2314</v>
      </c>
      <c r="P1131" s="74" t="s">
        <v>1556</v>
      </c>
      <c r="Q1131" t="s">
        <v>2315</v>
      </c>
      <c r="R1131" t="s">
        <v>1558</v>
      </c>
      <c r="S1131">
        <v>365</v>
      </c>
      <c r="T1131" t="s">
        <v>2638</v>
      </c>
      <c r="U1131" s="74" t="s">
        <v>2639</v>
      </c>
      <c r="V1131" t="s">
        <v>2108</v>
      </c>
      <c r="W1131" t="s">
        <v>2109</v>
      </c>
      <c r="X1131">
        <v>20</v>
      </c>
      <c r="Y1131">
        <v>3.08</v>
      </c>
    </row>
    <row r="1132" spans="1:27" x14ac:dyDescent="0.25">
      <c r="A1132" t="s">
        <v>2637</v>
      </c>
      <c r="B1132" t="s">
        <v>715</v>
      </c>
      <c r="C1132" t="s">
        <v>1915</v>
      </c>
      <c r="D1132" t="s">
        <v>717</v>
      </c>
      <c r="E1132" t="s">
        <v>716</v>
      </c>
      <c r="F1132" t="s">
        <v>718</v>
      </c>
      <c r="G1132" t="s">
        <v>1788</v>
      </c>
      <c r="H1132" t="s">
        <v>906</v>
      </c>
      <c r="I1132" t="s">
        <v>907</v>
      </c>
      <c r="J1132" s="74" t="s">
        <v>2632</v>
      </c>
      <c r="K1132" t="s">
        <v>2633</v>
      </c>
      <c r="L1132" t="s">
        <v>2634</v>
      </c>
      <c r="M1132" s="74" t="s">
        <v>2312</v>
      </c>
      <c r="N1132" t="s">
        <v>2313</v>
      </c>
      <c r="O1132" t="s">
        <v>2314</v>
      </c>
      <c r="P1132" s="74" t="s">
        <v>1556</v>
      </c>
      <c r="Q1132" t="s">
        <v>2315</v>
      </c>
      <c r="R1132" t="s">
        <v>1558</v>
      </c>
      <c r="S1132">
        <v>365</v>
      </c>
      <c r="T1132" t="s">
        <v>2638</v>
      </c>
      <c r="U1132" s="74" t="s">
        <v>2639</v>
      </c>
      <c r="V1132" t="s">
        <v>2620</v>
      </c>
      <c r="W1132" t="s">
        <v>100</v>
      </c>
      <c r="X1132">
        <v>20</v>
      </c>
      <c r="Y1132">
        <v>87.13</v>
      </c>
      <c r="Z1132">
        <v>13.82</v>
      </c>
      <c r="AA1132">
        <v>6.91</v>
      </c>
    </row>
    <row r="1133" spans="1:27" x14ac:dyDescent="0.25">
      <c r="A1133" t="s">
        <v>2637</v>
      </c>
      <c r="B1133" t="s">
        <v>715</v>
      </c>
      <c r="C1133" t="s">
        <v>1915</v>
      </c>
      <c r="D1133" t="s">
        <v>717</v>
      </c>
      <c r="E1133" t="s">
        <v>716</v>
      </c>
      <c r="F1133" t="s">
        <v>718</v>
      </c>
      <c r="G1133" t="s">
        <v>1788</v>
      </c>
      <c r="H1133" t="s">
        <v>906</v>
      </c>
      <c r="I1133" t="s">
        <v>907</v>
      </c>
      <c r="J1133" s="74" t="s">
        <v>2632</v>
      </c>
      <c r="K1133" t="s">
        <v>2633</v>
      </c>
      <c r="L1133" t="s">
        <v>2634</v>
      </c>
      <c r="M1133" s="74" t="s">
        <v>2312</v>
      </c>
      <c r="N1133" t="s">
        <v>2313</v>
      </c>
      <c r="O1133" t="s">
        <v>2314</v>
      </c>
      <c r="P1133" s="74" t="s">
        <v>1556</v>
      </c>
      <c r="Q1133" t="s">
        <v>2315</v>
      </c>
      <c r="R1133" t="s">
        <v>1558</v>
      </c>
      <c r="S1133">
        <v>365</v>
      </c>
      <c r="T1133" t="s">
        <v>2638</v>
      </c>
      <c r="U1133" s="74" t="s">
        <v>2639</v>
      </c>
      <c r="V1133" t="s">
        <v>2269</v>
      </c>
      <c r="W1133" t="s">
        <v>2270</v>
      </c>
      <c r="X1133">
        <v>20</v>
      </c>
      <c r="Y1133">
        <v>23.72</v>
      </c>
      <c r="Z1133">
        <v>23.71</v>
      </c>
      <c r="AA1133">
        <v>11.85</v>
      </c>
    </row>
    <row r="1134" spans="1:27" x14ac:dyDescent="0.25">
      <c r="A1134" t="s">
        <v>2637</v>
      </c>
      <c r="B1134" t="s">
        <v>715</v>
      </c>
      <c r="C1134" t="s">
        <v>1915</v>
      </c>
      <c r="D1134" t="s">
        <v>717</v>
      </c>
      <c r="E1134" t="s">
        <v>716</v>
      </c>
      <c r="F1134" t="s">
        <v>718</v>
      </c>
      <c r="G1134" t="s">
        <v>1788</v>
      </c>
      <c r="H1134" t="s">
        <v>906</v>
      </c>
      <c r="I1134" t="s">
        <v>907</v>
      </c>
      <c r="J1134" s="74" t="s">
        <v>2632</v>
      </c>
      <c r="K1134" t="s">
        <v>2633</v>
      </c>
      <c r="L1134" t="s">
        <v>2634</v>
      </c>
      <c r="M1134" s="74" t="s">
        <v>2312</v>
      </c>
      <c r="N1134" t="s">
        <v>2313</v>
      </c>
      <c r="O1134" t="s">
        <v>2314</v>
      </c>
      <c r="P1134" s="74" t="s">
        <v>1556</v>
      </c>
      <c r="Q1134" t="s">
        <v>2315</v>
      </c>
      <c r="R1134" t="s">
        <v>1558</v>
      </c>
      <c r="S1134">
        <v>365</v>
      </c>
      <c r="T1134" t="s">
        <v>2638</v>
      </c>
      <c r="U1134" s="74" t="s">
        <v>2639</v>
      </c>
      <c r="V1134" t="s">
        <v>2187</v>
      </c>
      <c r="W1134" t="s">
        <v>2188</v>
      </c>
      <c r="X1134">
        <v>20</v>
      </c>
      <c r="Y1134">
        <v>5.03</v>
      </c>
    </row>
    <row r="1135" spans="1:27" x14ac:dyDescent="0.25">
      <c r="A1135" t="s">
        <v>2637</v>
      </c>
      <c r="B1135" t="s">
        <v>715</v>
      </c>
      <c r="C1135" t="s">
        <v>1915</v>
      </c>
      <c r="D1135" t="s">
        <v>717</v>
      </c>
      <c r="E1135" t="s">
        <v>716</v>
      </c>
      <c r="F1135" t="s">
        <v>718</v>
      </c>
      <c r="G1135" t="s">
        <v>1788</v>
      </c>
      <c r="H1135" t="s">
        <v>906</v>
      </c>
      <c r="I1135" t="s">
        <v>907</v>
      </c>
      <c r="J1135" s="74" t="s">
        <v>2632</v>
      </c>
      <c r="K1135" t="s">
        <v>2633</v>
      </c>
      <c r="L1135" t="s">
        <v>2634</v>
      </c>
      <c r="M1135" s="74" t="s">
        <v>2312</v>
      </c>
      <c r="N1135" t="s">
        <v>2313</v>
      </c>
      <c r="O1135" t="s">
        <v>2314</v>
      </c>
      <c r="P1135" s="74" t="s">
        <v>1556</v>
      </c>
      <c r="Q1135" t="s">
        <v>2315</v>
      </c>
      <c r="R1135" t="s">
        <v>1558</v>
      </c>
      <c r="S1135">
        <v>365</v>
      </c>
      <c r="T1135" t="s">
        <v>2638</v>
      </c>
      <c r="U1135" s="74" t="s">
        <v>2639</v>
      </c>
      <c r="V1135" t="s">
        <v>2186</v>
      </c>
      <c r="W1135" t="s">
        <v>740</v>
      </c>
      <c r="X1135">
        <v>20</v>
      </c>
      <c r="Y1135">
        <v>75.36</v>
      </c>
      <c r="Z1135">
        <v>56.87</v>
      </c>
      <c r="AA1135">
        <v>28.43</v>
      </c>
    </row>
    <row r="1136" spans="1:27" x14ac:dyDescent="0.25">
      <c r="A1136" t="s">
        <v>2637</v>
      </c>
      <c r="B1136" t="s">
        <v>715</v>
      </c>
      <c r="C1136" t="s">
        <v>1915</v>
      </c>
      <c r="D1136" t="s">
        <v>717</v>
      </c>
      <c r="E1136" t="s">
        <v>716</v>
      </c>
      <c r="F1136" t="s">
        <v>718</v>
      </c>
      <c r="G1136" t="s">
        <v>1788</v>
      </c>
      <c r="H1136" t="s">
        <v>906</v>
      </c>
      <c r="I1136" t="s">
        <v>907</v>
      </c>
      <c r="J1136" s="74" t="s">
        <v>2632</v>
      </c>
      <c r="K1136" t="s">
        <v>2633</v>
      </c>
      <c r="L1136" t="s">
        <v>2634</v>
      </c>
      <c r="M1136" s="74" t="s">
        <v>2312</v>
      </c>
      <c r="N1136" t="s">
        <v>2313</v>
      </c>
      <c r="O1136" t="s">
        <v>2314</v>
      </c>
      <c r="P1136" s="74" t="s">
        <v>1556</v>
      </c>
      <c r="Q1136" t="s">
        <v>2315</v>
      </c>
      <c r="R1136" t="s">
        <v>1558</v>
      </c>
      <c r="S1136">
        <v>365</v>
      </c>
      <c r="T1136" t="s">
        <v>2638</v>
      </c>
      <c r="U1136" s="74" t="s">
        <v>2639</v>
      </c>
      <c r="V1136" t="s">
        <v>2649</v>
      </c>
      <c r="W1136" t="s">
        <v>2650</v>
      </c>
      <c r="X1136">
        <v>20</v>
      </c>
      <c r="Y1136">
        <v>10</v>
      </c>
      <c r="Z1136">
        <v>7.88</v>
      </c>
      <c r="AA1136">
        <v>3.94</v>
      </c>
    </row>
    <row r="1137" spans="1:27" x14ac:dyDescent="0.25">
      <c r="A1137" t="s">
        <v>2637</v>
      </c>
      <c r="B1137" t="s">
        <v>715</v>
      </c>
      <c r="C1137" t="s">
        <v>1915</v>
      </c>
      <c r="D1137" t="s">
        <v>717</v>
      </c>
      <c r="E1137" t="s">
        <v>716</v>
      </c>
      <c r="F1137" t="s">
        <v>718</v>
      </c>
      <c r="G1137" t="s">
        <v>1788</v>
      </c>
      <c r="H1137" t="s">
        <v>906</v>
      </c>
      <c r="I1137" t="s">
        <v>907</v>
      </c>
      <c r="J1137" s="74" t="s">
        <v>2632</v>
      </c>
      <c r="K1137" t="s">
        <v>2633</v>
      </c>
      <c r="L1137" t="s">
        <v>2634</v>
      </c>
      <c r="M1137" s="74" t="s">
        <v>2312</v>
      </c>
      <c r="N1137" t="s">
        <v>2313</v>
      </c>
      <c r="O1137" t="s">
        <v>2314</v>
      </c>
      <c r="P1137" s="74" t="s">
        <v>1556</v>
      </c>
      <c r="Q1137" t="s">
        <v>2315</v>
      </c>
      <c r="R1137" t="s">
        <v>1558</v>
      </c>
      <c r="S1137">
        <v>365</v>
      </c>
      <c r="T1137" t="s">
        <v>2638</v>
      </c>
      <c r="U1137" s="74" t="s">
        <v>2639</v>
      </c>
      <c r="V1137" t="s">
        <v>2396</v>
      </c>
      <c r="W1137" t="s">
        <v>843</v>
      </c>
      <c r="X1137">
        <v>20</v>
      </c>
      <c r="Y1137">
        <v>1.41</v>
      </c>
      <c r="Z1137">
        <v>1.41</v>
      </c>
      <c r="AA1137">
        <v>0.7</v>
      </c>
    </row>
    <row r="1138" spans="1:27" x14ac:dyDescent="0.25">
      <c r="A1138" t="s">
        <v>2651</v>
      </c>
      <c r="B1138" t="s">
        <v>715</v>
      </c>
      <c r="C1138" t="s">
        <v>1915</v>
      </c>
      <c r="D1138" t="s">
        <v>717</v>
      </c>
      <c r="E1138" t="s">
        <v>716</v>
      </c>
      <c r="F1138" t="s">
        <v>718</v>
      </c>
      <c r="G1138" t="s">
        <v>1930</v>
      </c>
      <c r="H1138" t="s">
        <v>1916</v>
      </c>
      <c r="I1138" t="s">
        <v>1917</v>
      </c>
      <c r="J1138" s="74" t="s">
        <v>1931</v>
      </c>
      <c r="K1138" t="s">
        <v>1932</v>
      </c>
      <c r="L1138" t="s">
        <v>1933</v>
      </c>
      <c r="M1138" s="74" t="s">
        <v>2652</v>
      </c>
      <c r="N1138" t="s">
        <v>2653</v>
      </c>
      <c r="O1138" t="s">
        <v>2654</v>
      </c>
      <c r="S1138">
        <v>180</v>
      </c>
      <c r="T1138" t="s">
        <v>2655</v>
      </c>
      <c r="U1138" s="74" t="s">
        <v>2656</v>
      </c>
      <c r="V1138" t="s">
        <v>1923</v>
      </c>
      <c r="W1138" t="s">
        <v>1924</v>
      </c>
      <c r="X1138">
        <v>4</v>
      </c>
      <c r="Y1138">
        <v>110.35</v>
      </c>
      <c r="Z1138">
        <v>110.34</v>
      </c>
      <c r="AA1138">
        <v>96.98</v>
      </c>
    </row>
    <row r="1139" spans="1:27" x14ac:dyDescent="0.25">
      <c r="A1139" t="s">
        <v>2657</v>
      </c>
      <c r="B1139" t="s">
        <v>715</v>
      </c>
      <c r="C1139" t="s">
        <v>1915</v>
      </c>
      <c r="D1139" t="s">
        <v>717</v>
      </c>
      <c r="E1139" t="s">
        <v>716</v>
      </c>
      <c r="F1139" t="s">
        <v>718</v>
      </c>
      <c r="G1139" t="s">
        <v>2658</v>
      </c>
      <c r="H1139" t="s">
        <v>1960</v>
      </c>
      <c r="I1139" t="s">
        <v>1961</v>
      </c>
      <c r="J1139" s="74" t="s">
        <v>2659</v>
      </c>
      <c r="K1139" t="s">
        <v>2660</v>
      </c>
      <c r="L1139" t="s">
        <v>2661</v>
      </c>
      <c r="M1139" s="74" t="s">
        <v>2389</v>
      </c>
      <c r="N1139" t="s">
        <v>2390</v>
      </c>
      <c r="O1139" t="s">
        <v>2391</v>
      </c>
      <c r="S1139">
        <v>180</v>
      </c>
      <c r="T1139" t="s">
        <v>2662</v>
      </c>
      <c r="U1139" s="74" t="s">
        <v>2663</v>
      </c>
      <c r="V1139" t="s">
        <v>2664</v>
      </c>
      <c r="W1139" t="s">
        <v>2665</v>
      </c>
      <c r="X1139">
        <v>2</v>
      </c>
      <c r="Y1139">
        <v>6.16</v>
      </c>
    </row>
    <row r="1140" spans="1:27" x14ac:dyDescent="0.25">
      <c r="A1140" t="s">
        <v>2657</v>
      </c>
      <c r="B1140" t="s">
        <v>715</v>
      </c>
      <c r="C1140" t="s">
        <v>1915</v>
      </c>
      <c r="D1140" t="s">
        <v>717</v>
      </c>
      <c r="E1140" t="s">
        <v>716</v>
      </c>
      <c r="F1140" t="s">
        <v>718</v>
      </c>
      <c r="G1140" t="s">
        <v>2658</v>
      </c>
      <c r="H1140" t="s">
        <v>1960</v>
      </c>
      <c r="I1140" t="s">
        <v>1961</v>
      </c>
      <c r="J1140" s="74" t="s">
        <v>2659</v>
      </c>
      <c r="K1140" t="s">
        <v>2660</v>
      </c>
      <c r="L1140" t="s">
        <v>2661</v>
      </c>
      <c r="M1140" s="74" t="s">
        <v>2389</v>
      </c>
      <c r="N1140" t="s">
        <v>2390</v>
      </c>
      <c r="O1140" t="s">
        <v>2391</v>
      </c>
      <c r="S1140">
        <v>180</v>
      </c>
      <c r="T1140" t="s">
        <v>2662</v>
      </c>
      <c r="U1140" s="74" t="s">
        <v>2663</v>
      </c>
      <c r="V1140" t="s">
        <v>1987</v>
      </c>
      <c r="W1140" t="s">
        <v>1988</v>
      </c>
      <c r="X1140">
        <v>2</v>
      </c>
      <c r="Y1140">
        <v>137.38999999999999</v>
      </c>
      <c r="Z1140">
        <v>125.66</v>
      </c>
      <c r="AA1140">
        <v>114.74</v>
      </c>
    </row>
    <row r="1141" spans="1:27" x14ac:dyDescent="0.25">
      <c r="A1141" t="s">
        <v>2666</v>
      </c>
      <c r="B1141" t="s">
        <v>715</v>
      </c>
      <c r="C1141" t="s">
        <v>1915</v>
      </c>
      <c r="D1141" t="s">
        <v>717</v>
      </c>
      <c r="E1141" t="s">
        <v>716</v>
      </c>
      <c r="F1141" t="s">
        <v>718</v>
      </c>
      <c r="G1141" t="s">
        <v>2667</v>
      </c>
      <c r="H1141" t="s">
        <v>906</v>
      </c>
      <c r="I1141" t="s">
        <v>907</v>
      </c>
      <c r="J1141" s="74" t="s">
        <v>935</v>
      </c>
      <c r="L1141" t="s">
        <v>2505</v>
      </c>
      <c r="M1141" s="74" t="s">
        <v>817</v>
      </c>
      <c r="N1141" t="s">
        <v>2079</v>
      </c>
      <c r="O1141" t="s">
        <v>819</v>
      </c>
      <c r="P1141" s="74" t="s">
        <v>1080</v>
      </c>
      <c r="Q1141" t="s">
        <v>782</v>
      </c>
      <c r="R1141" t="s">
        <v>1081</v>
      </c>
      <c r="S1141">
        <v>365</v>
      </c>
      <c r="T1141" t="s">
        <v>2668</v>
      </c>
      <c r="U1141" s="74" t="s">
        <v>2669</v>
      </c>
      <c r="V1141" t="s">
        <v>2149</v>
      </c>
      <c r="W1141" t="s">
        <v>63</v>
      </c>
      <c r="X1141">
        <v>84.68</v>
      </c>
      <c r="Y1141">
        <v>1236.1600000000001</v>
      </c>
      <c r="Z1141">
        <v>1233.8800000000001</v>
      </c>
      <c r="AA1141">
        <v>1220.56</v>
      </c>
    </row>
    <row r="1142" spans="1:27" x14ac:dyDescent="0.25">
      <c r="A1142" t="s">
        <v>2666</v>
      </c>
      <c r="B1142" t="s">
        <v>715</v>
      </c>
      <c r="C1142" t="s">
        <v>1915</v>
      </c>
      <c r="D1142" t="s">
        <v>717</v>
      </c>
      <c r="E1142" t="s">
        <v>716</v>
      </c>
      <c r="F1142" t="s">
        <v>718</v>
      </c>
      <c r="G1142" t="s">
        <v>2667</v>
      </c>
      <c r="H1142" t="s">
        <v>906</v>
      </c>
      <c r="I1142" t="s">
        <v>907</v>
      </c>
      <c r="J1142" s="74" t="s">
        <v>935</v>
      </c>
      <c r="L1142" t="s">
        <v>2505</v>
      </c>
      <c r="M1142" s="74" t="s">
        <v>817</v>
      </c>
      <c r="N1142" t="s">
        <v>2079</v>
      </c>
      <c r="O1142" t="s">
        <v>819</v>
      </c>
      <c r="P1142" s="74" t="s">
        <v>1080</v>
      </c>
      <c r="Q1142" t="s">
        <v>782</v>
      </c>
      <c r="R1142" t="s">
        <v>1081</v>
      </c>
      <c r="S1142">
        <v>365</v>
      </c>
      <c r="T1142" t="s">
        <v>2668</v>
      </c>
      <c r="U1142" s="74" t="s">
        <v>2669</v>
      </c>
      <c r="V1142" t="s">
        <v>2145</v>
      </c>
      <c r="W1142" t="s">
        <v>2146</v>
      </c>
      <c r="X1142">
        <v>84.68</v>
      </c>
      <c r="Y1142">
        <v>17.39</v>
      </c>
      <c r="Z1142">
        <v>17.36</v>
      </c>
      <c r="AA1142">
        <v>17.36</v>
      </c>
    </row>
    <row r="1143" spans="1:27" x14ac:dyDescent="0.25">
      <c r="A1143" t="s">
        <v>2666</v>
      </c>
      <c r="B1143" t="s">
        <v>715</v>
      </c>
      <c r="C1143" t="s">
        <v>1915</v>
      </c>
      <c r="D1143" t="s">
        <v>717</v>
      </c>
      <c r="E1143" t="s">
        <v>716</v>
      </c>
      <c r="F1143" t="s">
        <v>718</v>
      </c>
      <c r="G1143" t="s">
        <v>2667</v>
      </c>
      <c r="H1143" t="s">
        <v>906</v>
      </c>
      <c r="I1143" t="s">
        <v>907</v>
      </c>
      <c r="J1143" s="74" t="s">
        <v>935</v>
      </c>
      <c r="L1143" t="s">
        <v>2505</v>
      </c>
      <c r="M1143" s="74" t="s">
        <v>817</v>
      </c>
      <c r="N1143" t="s">
        <v>2079</v>
      </c>
      <c r="O1143" t="s">
        <v>819</v>
      </c>
      <c r="P1143" s="74" t="s">
        <v>1080</v>
      </c>
      <c r="Q1143" t="s">
        <v>782</v>
      </c>
      <c r="R1143" t="s">
        <v>1081</v>
      </c>
      <c r="S1143">
        <v>365</v>
      </c>
      <c r="T1143" t="s">
        <v>2668</v>
      </c>
      <c r="U1143" s="74" t="s">
        <v>2669</v>
      </c>
      <c r="V1143" t="s">
        <v>2198</v>
      </c>
      <c r="W1143" t="s">
        <v>2199</v>
      </c>
      <c r="X1143">
        <v>84.68</v>
      </c>
      <c r="Y1143">
        <v>284.31099999999998</v>
      </c>
      <c r="Z1143">
        <v>184.29</v>
      </c>
      <c r="AA1143">
        <v>173.73</v>
      </c>
    </row>
    <row r="1144" spans="1:27" x14ac:dyDescent="0.25">
      <c r="A1144" t="s">
        <v>2666</v>
      </c>
      <c r="B1144" t="s">
        <v>715</v>
      </c>
      <c r="C1144" t="s">
        <v>1915</v>
      </c>
      <c r="D1144" t="s">
        <v>717</v>
      </c>
      <c r="E1144" t="s">
        <v>716</v>
      </c>
      <c r="F1144" t="s">
        <v>718</v>
      </c>
      <c r="G1144" t="s">
        <v>2667</v>
      </c>
      <c r="H1144" t="s">
        <v>906</v>
      </c>
      <c r="I1144" t="s">
        <v>907</v>
      </c>
      <c r="J1144" s="74" t="s">
        <v>935</v>
      </c>
      <c r="L1144" t="s">
        <v>2505</v>
      </c>
      <c r="M1144" s="74" t="s">
        <v>817</v>
      </c>
      <c r="N1144" t="s">
        <v>2079</v>
      </c>
      <c r="O1144" t="s">
        <v>819</v>
      </c>
      <c r="P1144" s="74" t="s">
        <v>1080</v>
      </c>
      <c r="Q1144" t="s">
        <v>782</v>
      </c>
      <c r="R1144" t="s">
        <v>1081</v>
      </c>
      <c r="S1144">
        <v>365</v>
      </c>
      <c r="T1144" t="s">
        <v>2668</v>
      </c>
      <c r="U1144" s="74" t="s">
        <v>2669</v>
      </c>
      <c r="V1144" t="s">
        <v>2211</v>
      </c>
      <c r="W1144" t="s">
        <v>2212</v>
      </c>
      <c r="X1144">
        <v>84.68</v>
      </c>
      <c r="Y1144">
        <v>4.2149999999999999</v>
      </c>
      <c r="Z1144">
        <v>3.01</v>
      </c>
      <c r="AA1144">
        <v>3.01</v>
      </c>
    </row>
    <row r="1145" spans="1:27" x14ac:dyDescent="0.25">
      <c r="A1145" t="s">
        <v>2666</v>
      </c>
      <c r="B1145" t="s">
        <v>715</v>
      </c>
      <c r="C1145" t="s">
        <v>1915</v>
      </c>
      <c r="D1145" t="s">
        <v>717</v>
      </c>
      <c r="E1145" t="s">
        <v>716</v>
      </c>
      <c r="F1145" t="s">
        <v>718</v>
      </c>
      <c r="G1145" t="s">
        <v>2667</v>
      </c>
      <c r="H1145" t="s">
        <v>906</v>
      </c>
      <c r="I1145" t="s">
        <v>907</v>
      </c>
      <c r="J1145" s="74" t="s">
        <v>935</v>
      </c>
      <c r="L1145" t="s">
        <v>2505</v>
      </c>
      <c r="M1145" s="74" t="s">
        <v>817</v>
      </c>
      <c r="N1145" t="s">
        <v>2079</v>
      </c>
      <c r="O1145" t="s">
        <v>819</v>
      </c>
      <c r="P1145" s="74" t="s">
        <v>1080</v>
      </c>
      <c r="Q1145" t="s">
        <v>782</v>
      </c>
      <c r="R1145" t="s">
        <v>1081</v>
      </c>
      <c r="S1145">
        <v>365</v>
      </c>
      <c r="T1145" t="s">
        <v>2668</v>
      </c>
      <c r="U1145" s="74" t="s">
        <v>2669</v>
      </c>
      <c r="V1145" t="s">
        <v>2350</v>
      </c>
      <c r="W1145" t="s">
        <v>2351</v>
      </c>
      <c r="X1145">
        <v>84.68</v>
      </c>
      <c r="Y1145">
        <v>10.065</v>
      </c>
    </row>
    <row r="1146" spans="1:27" x14ac:dyDescent="0.25">
      <c r="A1146" t="s">
        <v>2666</v>
      </c>
      <c r="B1146" t="s">
        <v>715</v>
      </c>
      <c r="C1146" t="s">
        <v>1915</v>
      </c>
      <c r="D1146" t="s">
        <v>717</v>
      </c>
      <c r="E1146" t="s">
        <v>716</v>
      </c>
      <c r="F1146" t="s">
        <v>718</v>
      </c>
      <c r="G1146" t="s">
        <v>2667</v>
      </c>
      <c r="H1146" t="s">
        <v>906</v>
      </c>
      <c r="I1146" t="s">
        <v>907</v>
      </c>
      <c r="J1146" s="74" t="s">
        <v>935</v>
      </c>
      <c r="L1146" t="s">
        <v>2505</v>
      </c>
      <c r="M1146" s="74" t="s">
        <v>817</v>
      </c>
      <c r="N1146" t="s">
        <v>2079</v>
      </c>
      <c r="O1146" t="s">
        <v>819</v>
      </c>
      <c r="P1146" s="74" t="s">
        <v>1080</v>
      </c>
      <c r="Q1146" t="s">
        <v>782</v>
      </c>
      <c r="R1146" t="s">
        <v>1081</v>
      </c>
      <c r="S1146">
        <v>365</v>
      </c>
      <c r="T1146" t="s">
        <v>2668</v>
      </c>
      <c r="U1146" s="74" t="s">
        <v>2669</v>
      </c>
      <c r="V1146" t="s">
        <v>2269</v>
      </c>
      <c r="W1146" t="s">
        <v>2270</v>
      </c>
      <c r="X1146">
        <v>84.68</v>
      </c>
      <c r="Y1146">
        <v>212.37200000000001</v>
      </c>
      <c r="Z1146">
        <v>164.23</v>
      </c>
      <c r="AA1146">
        <v>146.07</v>
      </c>
    </row>
    <row r="1147" spans="1:27" x14ac:dyDescent="0.25">
      <c r="A1147" t="s">
        <v>2670</v>
      </c>
      <c r="B1147" t="s">
        <v>715</v>
      </c>
      <c r="C1147" t="s">
        <v>1915</v>
      </c>
      <c r="D1147" t="s">
        <v>717</v>
      </c>
      <c r="E1147" t="s">
        <v>716</v>
      </c>
      <c r="F1147" t="s">
        <v>718</v>
      </c>
      <c r="G1147" t="s">
        <v>2667</v>
      </c>
      <c r="H1147" t="s">
        <v>1916</v>
      </c>
      <c r="I1147" t="s">
        <v>1917</v>
      </c>
      <c r="J1147" s="74" t="s">
        <v>935</v>
      </c>
      <c r="L1147" t="s">
        <v>2505</v>
      </c>
      <c r="M1147" s="74" t="s">
        <v>817</v>
      </c>
      <c r="N1147" t="s">
        <v>2079</v>
      </c>
      <c r="O1147" t="s">
        <v>819</v>
      </c>
      <c r="S1147">
        <v>365</v>
      </c>
      <c r="T1147" t="s">
        <v>2671</v>
      </c>
      <c r="U1147" s="74" t="s">
        <v>2672</v>
      </c>
      <c r="V1147" t="s">
        <v>2236</v>
      </c>
      <c r="W1147" t="s">
        <v>2237</v>
      </c>
      <c r="X1147">
        <v>84.68</v>
      </c>
      <c r="Y1147">
        <v>4325.8100000000004</v>
      </c>
      <c r="Z1147">
        <v>631.42999999999995</v>
      </c>
      <c r="AA1147">
        <v>631.42999999999995</v>
      </c>
    </row>
    <row r="1148" spans="1:27" x14ac:dyDescent="0.25">
      <c r="A1148" t="s">
        <v>2670</v>
      </c>
      <c r="B1148" t="s">
        <v>715</v>
      </c>
      <c r="C1148" t="s">
        <v>1915</v>
      </c>
      <c r="D1148" t="s">
        <v>717</v>
      </c>
      <c r="E1148" t="s">
        <v>716</v>
      </c>
      <c r="F1148" t="s">
        <v>718</v>
      </c>
      <c r="G1148" t="s">
        <v>2667</v>
      </c>
      <c r="H1148" t="s">
        <v>1916</v>
      </c>
      <c r="I1148" t="s">
        <v>1917</v>
      </c>
      <c r="J1148" s="74" t="s">
        <v>935</v>
      </c>
      <c r="L1148" t="s">
        <v>2505</v>
      </c>
      <c r="M1148" s="74" t="s">
        <v>817</v>
      </c>
      <c r="N1148" t="s">
        <v>2079</v>
      </c>
      <c r="O1148" t="s">
        <v>819</v>
      </c>
      <c r="S1148">
        <v>365</v>
      </c>
      <c r="T1148" t="s">
        <v>2671</v>
      </c>
      <c r="U1148" s="74" t="s">
        <v>2672</v>
      </c>
      <c r="V1148" t="s">
        <v>2673</v>
      </c>
      <c r="W1148" t="s">
        <v>2674</v>
      </c>
      <c r="X1148">
        <v>84.68</v>
      </c>
      <c r="Y1148">
        <v>1059.1400000000001</v>
      </c>
      <c r="Z1148">
        <v>1056.05</v>
      </c>
      <c r="AA1148">
        <v>1056.05</v>
      </c>
    </row>
    <row r="1149" spans="1:27" x14ac:dyDescent="0.25">
      <c r="A1149" t="s">
        <v>2670</v>
      </c>
      <c r="B1149" t="s">
        <v>715</v>
      </c>
      <c r="C1149" t="s">
        <v>1915</v>
      </c>
      <c r="D1149" t="s">
        <v>717</v>
      </c>
      <c r="E1149" t="s">
        <v>716</v>
      </c>
      <c r="F1149" t="s">
        <v>718</v>
      </c>
      <c r="G1149" t="s">
        <v>2667</v>
      </c>
      <c r="H1149" t="s">
        <v>1916</v>
      </c>
      <c r="I1149" t="s">
        <v>1917</v>
      </c>
      <c r="J1149" s="74" t="s">
        <v>935</v>
      </c>
      <c r="L1149" t="s">
        <v>2505</v>
      </c>
      <c r="M1149" s="74" t="s">
        <v>817</v>
      </c>
      <c r="N1149" t="s">
        <v>2079</v>
      </c>
      <c r="O1149" t="s">
        <v>819</v>
      </c>
      <c r="S1149">
        <v>365</v>
      </c>
      <c r="T1149" t="s">
        <v>2671</v>
      </c>
      <c r="U1149" s="74" t="s">
        <v>2672</v>
      </c>
      <c r="V1149" t="s">
        <v>2238</v>
      </c>
      <c r="W1149" t="s">
        <v>2027</v>
      </c>
      <c r="X1149">
        <v>84.68</v>
      </c>
      <c r="Y1149">
        <v>268.32900000000001</v>
      </c>
      <c r="Z1149">
        <v>266.33999999999997</v>
      </c>
      <c r="AA1149">
        <v>266.33999999999997</v>
      </c>
    </row>
    <row r="1150" spans="1:27" x14ac:dyDescent="0.25">
      <c r="A1150" t="s">
        <v>2670</v>
      </c>
      <c r="B1150" t="s">
        <v>715</v>
      </c>
      <c r="C1150" t="s">
        <v>1915</v>
      </c>
      <c r="D1150" t="s">
        <v>717</v>
      </c>
      <c r="E1150" t="s">
        <v>716</v>
      </c>
      <c r="F1150" t="s">
        <v>718</v>
      </c>
      <c r="G1150" t="s">
        <v>2667</v>
      </c>
      <c r="H1150" t="s">
        <v>1916</v>
      </c>
      <c r="I1150" t="s">
        <v>1917</v>
      </c>
      <c r="J1150" s="74" t="s">
        <v>935</v>
      </c>
      <c r="L1150" t="s">
        <v>2505</v>
      </c>
      <c r="M1150" s="74" t="s">
        <v>817</v>
      </c>
      <c r="N1150" t="s">
        <v>2079</v>
      </c>
      <c r="O1150" t="s">
        <v>819</v>
      </c>
      <c r="S1150">
        <v>365</v>
      </c>
      <c r="T1150" t="s">
        <v>2671</v>
      </c>
      <c r="U1150" s="74" t="s">
        <v>2672</v>
      </c>
      <c r="V1150" t="s">
        <v>1987</v>
      </c>
      <c r="W1150" t="s">
        <v>1988</v>
      </c>
      <c r="X1150">
        <v>84.68</v>
      </c>
      <c r="Y1150">
        <v>852.88099999999997</v>
      </c>
      <c r="Z1150">
        <v>170.69</v>
      </c>
      <c r="AA1150">
        <v>170.69</v>
      </c>
    </row>
    <row r="1151" spans="1:27" x14ac:dyDescent="0.25">
      <c r="A1151" t="s">
        <v>2670</v>
      </c>
      <c r="B1151" t="s">
        <v>715</v>
      </c>
      <c r="C1151" t="s">
        <v>1915</v>
      </c>
      <c r="D1151" t="s">
        <v>717</v>
      </c>
      <c r="E1151" t="s">
        <v>716</v>
      </c>
      <c r="F1151" t="s">
        <v>718</v>
      </c>
      <c r="G1151" t="s">
        <v>2667</v>
      </c>
      <c r="H1151" t="s">
        <v>1916</v>
      </c>
      <c r="I1151" t="s">
        <v>1917</v>
      </c>
      <c r="J1151" s="74" t="s">
        <v>935</v>
      </c>
      <c r="L1151" t="s">
        <v>2505</v>
      </c>
      <c r="M1151" s="74" t="s">
        <v>817</v>
      </c>
      <c r="N1151" t="s">
        <v>2079</v>
      </c>
      <c r="O1151" t="s">
        <v>819</v>
      </c>
      <c r="S1151">
        <v>365</v>
      </c>
      <c r="T1151" t="s">
        <v>2671</v>
      </c>
      <c r="U1151" s="74" t="s">
        <v>2672</v>
      </c>
      <c r="V1151" t="s">
        <v>2277</v>
      </c>
      <c r="W1151" t="s">
        <v>1928</v>
      </c>
      <c r="X1151">
        <v>84.68</v>
      </c>
      <c r="Y1151">
        <v>870.07899999999995</v>
      </c>
      <c r="Z1151">
        <v>100.87</v>
      </c>
      <c r="AA1151">
        <v>100.87</v>
      </c>
    </row>
    <row r="1152" spans="1:27" x14ac:dyDescent="0.25">
      <c r="A1152" t="s">
        <v>2675</v>
      </c>
      <c r="B1152" t="s">
        <v>715</v>
      </c>
      <c r="C1152" t="s">
        <v>1915</v>
      </c>
      <c r="D1152" t="s">
        <v>717</v>
      </c>
      <c r="E1152" t="s">
        <v>716</v>
      </c>
      <c r="F1152" t="s">
        <v>718</v>
      </c>
      <c r="G1152" t="s">
        <v>1051</v>
      </c>
      <c r="H1152" t="s">
        <v>906</v>
      </c>
      <c r="I1152" t="s">
        <v>907</v>
      </c>
      <c r="J1152" s="74" t="s">
        <v>2676</v>
      </c>
      <c r="K1152" t="s">
        <v>2345</v>
      </c>
      <c r="L1152" t="s">
        <v>2677</v>
      </c>
      <c r="M1152" s="74" t="s">
        <v>2484</v>
      </c>
      <c r="N1152" t="s">
        <v>2485</v>
      </c>
      <c r="O1152" t="s">
        <v>2486</v>
      </c>
      <c r="P1152" s="74" t="s">
        <v>2522</v>
      </c>
      <c r="Q1152" t="s">
        <v>2523</v>
      </c>
      <c r="R1152" t="s">
        <v>2524</v>
      </c>
      <c r="S1152">
        <v>365</v>
      </c>
      <c r="T1152" t="s">
        <v>2678</v>
      </c>
      <c r="U1152" s="74" t="s">
        <v>2679</v>
      </c>
      <c r="V1152" t="s">
        <v>2209</v>
      </c>
      <c r="W1152" t="s">
        <v>2210</v>
      </c>
      <c r="X1152">
        <v>7.19</v>
      </c>
      <c r="Y1152">
        <v>19.16</v>
      </c>
      <c r="Z1152">
        <v>10.75</v>
      </c>
      <c r="AA1152">
        <v>5.37</v>
      </c>
    </row>
    <row r="1153" spans="1:27" x14ac:dyDescent="0.25">
      <c r="A1153" t="s">
        <v>2675</v>
      </c>
      <c r="B1153" t="s">
        <v>715</v>
      </c>
      <c r="C1153" t="s">
        <v>1915</v>
      </c>
      <c r="D1153" t="s">
        <v>717</v>
      </c>
      <c r="E1153" t="s">
        <v>716</v>
      </c>
      <c r="F1153" t="s">
        <v>718</v>
      </c>
      <c r="G1153" t="s">
        <v>1051</v>
      </c>
      <c r="H1153" t="s">
        <v>906</v>
      </c>
      <c r="I1153" t="s">
        <v>907</v>
      </c>
      <c r="J1153" s="74" t="s">
        <v>2676</v>
      </c>
      <c r="K1153" t="s">
        <v>2345</v>
      </c>
      <c r="L1153" t="s">
        <v>2677</v>
      </c>
      <c r="M1153" s="74" t="s">
        <v>2484</v>
      </c>
      <c r="N1153" t="s">
        <v>2485</v>
      </c>
      <c r="O1153" t="s">
        <v>2486</v>
      </c>
      <c r="P1153" s="74" t="s">
        <v>2522</v>
      </c>
      <c r="Q1153" t="s">
        <v>2523</v>
      </c>
      <c r="R1153" t="s">
        <v>2524</v>
      </c>
      <c r="S1153">
        <v>365</v>
      </c>
      <c r="T1153" t="s">
        <v>2678</v>
      </c>
      <c r="U1153" s="74" t="s">
        <v>2679</v>
      </c>
      <c r="V1153" t="s">
        <v>2360</v>
      </c>
      <c r="W1153" t="s">
        <v>2361</v>
      </c>
      <c r="X1153">
        <v>7.19</v>
      </c>
      <c r="Y1153">
        <v>45.72</v>
      </c>
      <c r="Z1153">
        <v>45.71</v>
      </c>
      <c r="AA1153">
        <v>22.85</v>
      </c>
    </row>
    <row r="1154" spans="1:27" x14ac:dyDescent="0.25">
      <c r="A1154" t="s">
        <v>2675</v>
      </c>
      <c r="B1154" t="s">
        <v>715</v>
      </c>
      <c r="C1154" t="s">
        <v>1915</v>
      </c>
      <c r="D1154" t="s">
        <v>717</v>
      </c>
      <c r="E1154" t="s">
        <v>716</v>
      </c>
      <c r="F1154" t="s">
        <v>718</v>
      </c>
      <c r="G1154" t="s">
        <v>1051</v>
      </c>
      <c r="H1154" t="s">
        <v>906</v>
      </c>
      <c r="I1154" t="s">
        <v>907</v>
      </c>
      <c r="J1154" s="74" t="s">
        <v>2676</v>
      </c>
      <c r="K1154" t="s">
        <v>2345</v>
      </c>
      <c r="L1154" t="s">
        <v>2677</v>
      </c>
      <c r="M1154" s="74" t="s">
        <v>2484</v>
      </c>
      <c r="N1154" t="s">
        <v>2485</v>
      </c>
      <c r="O1154" t="s">
        <v>2486</v>
      </c>
      <c r="P1154" s="74" t="s">
        <v>2522</v>
      </c>
      <c r="Q1154" t="s">
        <v>2523</v>
      </c>
      <c r="R1154" t="s">
        <v>2524</v>
      </c>
      <c r="S1154">
        <v>365</v>
      </c>
      <c r="T1154" t="s">
        <v>2678</v>
      </c>
      <c r="U1154" s="74" t="s">
        <v>2679</v>
      </c>
      <c r="V1154" t="s">
        <v>2198</v>
      </c>
      <c r="W1154" t="s">
        <v>2199</v>
      </c>
      <c r="X1154">
        <v>7.19</v>
      </c>
      <c r="Y1154">
        <v>40.22</v>
      </c>
      <c r="Z1154">
        <v>40.21</v>
      </c>
      <c r="AA1154">
        <v>20.100000000000001</v>
      </c>
    </row>
    <row r="1155" spans="1:27" x14ac:dyDescent="0.25">
      <c r="A1155" t="s">
        <v>2675</v>
      </c>
      <c r="B1155" t="s">
        <v>715</v>
      </c>
      <c r="C1155" t="s">
        <v>1915</v>
      </c>
      <c r="D1155" t="s">
        <v>717</v>
      </c>
      <c r="E1155" t="s">
        <v>716</v>
      </c>
      <c r="F1155" t="s">
        <v>718</v>
      </c>
      <c r="G1155" t="s">
        <v>1051</v>
      </c>
      <c r="H1155" t="s">
        <v>906</v>
      </c>
      <c r="I1155" t="s">
        <v>907</v>
      </c>
      <c r="J1155" s="74" t="s">
        <v>2676</v>
      </c>
      <c r="K1155" t="s">
        <v>2345</v>
      </c>
      <c r="L1155" t="s">
        <v>2677</v>
      </c>
      <c r="M1155" s="74" t="s">
        <v>2484</v>
      </c>
      <c r="N1155" t="s">
        <v>2485</v>
      </c>
      <c r="O1155" t="s">
        <v>2486</v>
      </c>
      <c r="P1155" s="74" t="s">
        <v>2522</v>
      </c>
      <c r="Q1155" t="s">
        <v>2523</v>
      </c>
      <c r="R1155" t="s">
        <v>2524</v>
      </c>
      <c r="S1155">
        <v>365</v>
      </c>
      <c r="T1155" t="s">
        <v>2678</v>
      </c>
      <c r="U1155" s="74" t="s">
        <v>2679</v>
      </c>
      <c r="V1155" t="s">
        <v>2267</v>
      </c>
      <c r="W1155" t="s">
        <v>2268</v>
      </c>
      <c r="X1155">
        <v>7.19</v>
      </c>
      <c r="Y1155">
        <v>8.8800000000000008</v>
      </c>
      <c r="Z1155">
        <v>8.8800000000000008</v>
      </c>
      <c r="AA1155">
        <v>4.45</v>
      </c>
    </row>
    <row r="1156" spans="1:27" x14ac:dyDescent="0.25">
      <c r="A1156" t="s">
        <v>2675</v>
      </c>
      <c r="B1156" t="s">
        <v>715</v>
      </c>
      <c r="C1156" t="s">
        <v>1915</v>
      </c>
      <c r="D1156" t="s">
        <v>717</v>
      </c>
      <c r="E1156" t="s">
        <v>716</v>
      </c>
      <c r="F1156" t="s">
        <v>718</v>
      </c>
      <c r="G1156" t="s">
        <v>1051</v>
      </c>
      <c r="H1156" t="s">
        <v>906</v>
      </c>
      <c r="I1156" t="s">
        <v>907</v>
      </c>
      <c r="J1156" s="74" t="s">
        <v>2676</v>
      </c>
      <c r="K1156" t="s">
        <v>2345</v>
      </c>
      <c r="L1156" t="s">
        <v>2677</v>
      </c>
      <c r="M1156" s="74" t="s">
        <v>2484</v>
      </c>
      <c r="N1156" t="s">
        <v>2485</v>
      </c>
      <c r="O1156" t="s">
        <v>2486</v>
      </c>
      <c r="P1156" s="74" t="s">
        <v>2522</v>
      </c>
      <c r="Q1156" t="s">
        <v>2523</v>
      </c>
      <c r="R1156" t="s">
        <v>2524</v>
      </c>
      <c r="S1156">
        <v>365</v>
      </c>
      <c r="T1156" t="s">
        <v>2678</v>
      </c>
      <c r="U1156" s="74" t="s">
        <v>2679</v>
      </c>
      <c r="V1156" t="s">
        <v>2106</v>
      </c>
      <c r="W1156" t="s">
        <v>2107</v>
      </c>
      <c r="X1156">
        <v>7.19</v>
      </c>
      <c r="Y1156">
        <v>29.7</v>
      </c>
      <c r="Z1156">
        <v>29.7</v>
      </c>
      <c r="AA1156">
        <v>14.84</v>
      </c>
    </row>
    <row r="1157" spans="1:27" x14ac:dyDescent="0.25">
      <c r="A1157" t="s">
        <v>2675</v>
      </c>
      <c r="B1157" t="s">
        <v>715</v>
      </c>
      <c r="C1157" t="s">
        <v>1915</v>
      </c>
      <c r="D1157" t="s">
        <v>717</v>
      </c>
      <c r="E1157" t="s">
        <v>716</v>
      </c>
      <c r="F1157" t="s">
        <v>718</v>
      </c>
      <c r="G1157" t="s">
        <v>1051</v>
      </c>
      <c r="H1157" t="s">
        <v>906</v>
      </c>
      <c r="I1157" t="s">
        <v>907</v>
      </c>
      <c r="J1157" s="74" t="s">
        <v>2676</v>
      </c>
      <c r="K1157" t="s">
        <v>2345</v>
      </c>
      <c r="L1157" t="s">
        <v>2677</v>
      </c>
      <c r="M1157" s="74" t="s">
        <v>2484</v>
      </c>
      <c r="N1157" t="s">
        <v>2485</v>
      </c>
      <c r="O1157" t="s">
        <v>2486</v>
      </c>
      <c r="P1157" s="74" t="s">
        <v>2522</v>
      </c>
      <c r="Q1157" t="s">
        <v>2523</v>
      </c>
      <c r="R1157" t="s">
        <v>2524</v>
      </c>
      <c r="S1157">
        <v>365</v>
      </c>
      <c r="T1157" t="s">
        <v>2678</v>
      </c>
      <c r="U1157" s="74" t="s">
        <v>2679</v>
      </c>
      <c r="V1157" t="s">
        <v>2195</v>
      </c>
      <c r="W1157" t="s">
        <v>1298</v>
      </c>
      <c r="X1157">
        <v>7.19</v>
      </c>
      <c r="Y1157">
        <v>9.01</v>
      </c>
      <c r="Z1157">
        <v>9</v>
      </c>
      <c r="AA1157">
        <v>4.51</v>
      </c>
    </row>
    <row r="1158" spans="1:27" x14ac:dyDescent="0.25">
      <c r="A1158" t="s">
        <v>2675</v>
      </c>
      <c r="B1158" t="s">
        <v>715</v>
      </c>
      <c r="C1158" t="s">
        <v>1915</v>
      </c>
      <c r="D1158" t="s">
        <v>717</v>
      </c>
      <c r="E1158" t="s">
        <v>716</v>
      </c>
      <c r="F1158" t="s">
        <v>718</v>
      </c>
      <c r="G1158" t="s">
        <v>1051</v>
      </c>
      <c r="H1158" t="s">
        <v>906</v>
      </c>
      <c r="I1158" t="s">
        <v>907</v>
      </c>
      <c r="J1158" s="74" t="s">
        <v>2676</v>
      </c>
      <c r="K1158" t="s">
        <v>2345</v>
      </c>
      <c r="L1158" t="s">
        <v>2677</v>
      </c>
      <c r="M1158" s="74" t="s">
        <v>2484</v>
      </c>
      <c r="N1158" t="s">
        <v>2485</v>
      </c>
      <c r="O1158" t="s">
        <v>2486</v>
      </c>
      <c r="P1158" s="74" t="s">
        <v>2522</v>
      </c>
      <c r="Q1158" t="s">
        <v>2523</v>
      </c>
      <c r="R1158" t="s">
        <v>2524</v>
      </c>
      <c r="S1158">
        <v>365</v>
      </c>
      <c r="T1158" t="s">
        <v>2678</v>
      </c>
      <c r="U1158" s="74" t="s">
        <v>2679</v>
      </c>
      <c r="V1158" t="s">
        <v>2211</v>
      </c>
      <c r="W1158" t="s">
        <v>2212</v>
      </c>
      <c r="X1158">
        <v>7.19</v>
      </c>
      <c r="Y1158">
        <v>5.18</v>
      </c>
      <c r="Z1158">
        <v>5.17</v>
      </c>
      <c r="AA1158">
        <v>2.6</v>
      </c>
    </row>
    <row r="1159" spans="1:27" x14ac:dyDescent="0.25">
      <c r="A1159" t="s">
        <v>2675</v>
      </c>
      <c r="B1159" t="s">
        <v>715</v>
      </c>
      <c r="C1159" t="s">
        <v>1915</v>
      </c>
      <c r="D1159" t="s">
        <v>717</v>
      </c>
      <c r="E1159" t="s">
        <v>716</v>
      </c>
      <c r="F1159" t="s">
        <v>718</v>
      </c>
      <c r="G1159" t="s">
        <v>1051</v>
      </c>
      <c r="H1159" t="s">
        <v>906</v>
      </c>
      <c r="I1159" t="s">
        <v>907</v>
      </c>
      <c r="J1159" s="74" t="s">
        <v>2676</v>
      </c>
      <c r="K1159" t="s">
        <v>2345</v>
      </c>
      <c r="L1159" t="s">
        <v>2677</v>
      </c>
      <c r="M1159" s="74" t="s">
        <v>2484</v>
      </c>
      <c r="N1159" t="s">
        <v>2485</v>
      </c>
      <c r="O1159" t="s">
        <v>2486</v>
      </c>
      <c r="P1159" s="74" t="s">
        <v>2522</v>
      </c>
      <c r="Q1159" t="s">
        <v>2523</v>
      </c>
      <c r="R1159" t="s">
        <v>2524</v>
      </c>
      <c r="S1159">
        <v>365</v>
      </c>
      <c r="T1159" t="s">
        <v>2678</v>
      </c>
      <c r="U1159" s="74" t="s">
        <v>2679</v>
      </c>
      <c r="V1159" t="s">
        <v>2145</v>
      </c>
      <c r="W1159" t="s">
        <v>2146</v>
      </c>
      <c r="X1159">
        <v>7.19</v>
      </c>
      <c r="Y1159">
        <v>49.35</v>
      </c>
      <c r="Z1159">
        <v>49.35</v>
      </c>
      <c r="AA1159">
        <v>24.67</v>
      </c>
    </row>
    <row r="1160" spans="1:27" x14ac:dyDescent="0.25">
      <c r="A1160" t="s">
        <v>2675</v>
      </c>
      <c r="B1160" t="s">
        <v>715</v>
      </c>
      <c r="C1160" t="s">
        <v>1915</v>
      </c>
      <c r="D1160" t="s">
        <v>717</v>
      </c>
      <c r="E1160" t="s">
        <v>716</v>
      </c>
      <c r="F1160" t="s">
        <v>718</v>
      </c>
      <c r="G1160" t="s">
        <v>1051</v>
      </c>
      <c r="H1160" t="s">
        <v>906</v>
      </c>
      <c r="I1160" t="s">
        <v>907</v>
      </c>
      <c r="J1160" s="74" t="s">
        <v>2676</v>
      </c>
      <c r="K1160" t="s">
        <v>2345</v>
      </c>
      <c r="L1160" t="s">
        <v>2677</v>
      </c>
      <c r="M1160" s="74" t="s">
        <v>2484</v>
      </c>
      <c r="N1160" t="s">
        <v>2485</v>
      </c>
      <c r="O1160" t="s">
        <v>2486</v>
      </c>
      <c r="P1160" s="74" t="s">
        <v>2522</v>
      </c>
      <c r="Q1160" t="s">
        <v>2523</v>
      </c>
      <c r="R1160" t="s">
        <v>2524</v>
      </c>
      <c r="S1160">
        <v>365</v>
      </c>
      <c r="T1160" t="s">
        <v>2678</v>
      </c>
      <c r="U1160" s="74" t="s">
        <v>2679</v>
      </c>
      <c r="V1160" t="s">
        <v>2680</v>
      </c>
      <c r="W1160" t="s">
        <v>2681</v>
      </c>
      <c r="X1160">
        <v>7.19</v>
      </c>
      <c r="Y1160">
        <v>14.78</v>
      </c>
      <c r="Z1160">
        <v>14.77</v>
      </c>
      <c r="AA1160">
        <v>7.39</v>
      </c>
    </row>
    <row r="1161" spans="1:27" x14ac:dyDescent="0.25">
      <c r="A1161" t="s">
        <v>2675</v>
      </c>
      <c r="B1161" t="s">
        <v>715</v>
      </c>
      <c r="C1161" t="s">
        <v>1915</v>
      </c>
      <c r="D1161" t="s">
        <v>717</v>
      </c>
      <c r="E1161" t="s">
        <v>716</v>
      </c>
      <c r="F1161" t="s">
        <v>718</v>
      </c>
      <c r="G1161" t="s">
        <v>1051</v>
      </c>
      <c r="H1161" t="s">
        <v>906</v>
      </c>
      <c r="I1161" t="s">
        <v>907</v>
      </c>
      <c r="J1161" s="74" t="s">
        <v>2676</v>
      </c>
      <c r="K1161" t="s">
        <v>2345</v>
      </c>
      <c r="L1161" t="s">
        <v>2677</v>
      </c>
      <c r="M1161" s="74" t="s">
        <v>2484</v>
      </c>
      <c r="N1161" t="s">
        <v>2485</v>
      </c>
      <c r="O1161" t="s">
        <v>2486</v>
      </c>
      <c r="P1161" s="74" t="s">
        <v>2522</v>
      </c>
      <c r="Q1161" t="s">
        <v>2523</v>
      </c>
      <c r="R1161" t="s">
        <v>2524</v>
      </c>
      <c r="S1161">
        <v>365</v>
      </c>
      <c r="T1161" t="s">
        <v>2678</v>
      </c>
      <c r="U1161" s="74" t="s">
        <v>2679</v>
      </c>
      <c r="V1161" t="s">
        <v>2111</v>
      </c>
      <c r="W1161" t="s">
        <v>2112</v>
      </c>
      <c r="X1161">
        <v>7.19</v>
      </c>
      <c r="Y1161">
        <v>9.18</v>
      </c>
      <c r="Z1161">
        <v>9.1300000000000008</v>
      </c>
      <c r="AA1161">
        <v>4.5599999999999996</v>
      </c>
    </row>
    <row r="1162" spans="1:27" x14ac:dyDescent="0.25">
      <c r="A1162" t="s">
        <v>2675</v>
      </c>
      <c r="B1162" t="s">
        <v>715</v>
      </c>
      <c r="C1162" t="s">
        <v>1915</v>
      </c>
      <c r="D1162" t="s">
        <v>717</v>
      </c>
      <c r="E1162" t="s">
        <v>716</v>
      </c>
      <c r="F1162" t="s">
        <v>718</v>
      </c>
      <c r="G1162" t="s">
        <v>1051</v>
      </c>
      <c r="H1162" t="s">
        <v>906</v>
      </c>
      <c r="I1162" t="s">
        <v>907</v>
      </c>
      <c r="J1162" s="74" t="s">
        <v>2676</v>
      </c>
      <c r="K1162" t="s">
        <v>2345</v>
      </c>
      <c r="L1162" t="s">
        <v>2677</v>
      </c>
      <c r="M1162" s="74" t="s">
        <v>2484</v>
      </c>
      <c r="N1162" t="s">
        <v>2485</v>
      </c>
      <c r="O1162" t="s">
        <v>2486</v>
      </c>
      <c r="P1162" s="74" t="s">
        <v>2522</v>
      </c>
      <c r="Q1162" t="s">
        <v>2523</v>
      </c>
      <c r="R1162" t="s">
        <v>2524</v>
      </c>
      <c r="S1162">
        <v>365</v>
      </c>
      <c r="T1162" t="s">
        <v>2678</v>
      </c>
      <c r="U1162" s="74" t="s">
        <v>2679</v>
      </c>
      <c r="V1162" t="s">
        <v>2269</v>
      </c>
      <c r="W1162" t="s">
        <v>2270</v>
      </c>
      <c r="X1162">
        <v>7.19</v>
      </c>
      <c r="Y1162">
        <v>21.96</v>
      </c>
      <c r="Z1162">
        <v>21.95</v>
      </c>
      <c r="AA1162">
        <v>10.97</v>
      </c>
    </row>
    <row r="1163" spans="1:27" x14ac:dyDescent="0.25">
      <c r="A1163" t="s">
        <v>2675</v>
      </c>
      <c r="B1163" t="s">
        <v>715</v>
      </c>
      <c r="C1163" t="s">
        <v>1915</v>
      </c>
      <c r="D1163" t="s">
        <v>717</v>
      </c>
      <c r="E1163" t="s">
        <v>716</v>
      </c>
      <c r="F1163" t="s">
        <v>718</v>
      </c>
      <c r="G1163" t="s">
        <v>1051</v>
      </c>
      <c r="H1163" t="s">
        <v>906</v>
      </c>
      <c r="I1163" t="s">
        <v>907</v>
      </c>
      <c r="J1163" s="74" t="s">
        <v>2676</v>
      </c>
      <c r="K1163" t="s">
        <v>2345</v>
      </c>
      <c r="L1163" t="s">
        <v>2677</v>
      </c>
      <c r="M1163" s="74" t="s">
        <v>2484</v>
      </c>
      <c r="N1163" t="s">
        <v>2485</v>
      </c>
      <c r="O1163" t="s">
        <v>2486</v>
      </c>
      <c r="P1163" s="74" t="s">
        <v>2522</v>
      </c>
      <c r="Q1163" t="s">
        <v>2523</v>
      </c>
      <c r="R1163" t="s">
        <v>2524</v>
      </c>
      <c r="S1163">
        <v>365</v>
      </c>
      <c r="T1163" t="s">
        <v>2678</v>
      </c>
      <c r="U1163" s="74" t="s">
        <v>2679</v>
      </c>
      <c r="V1163" t="s">
        <v>2358</v>
      </c>
      <c r="W1163" t="s">
        <v>2359</v>
      </c>
      <c r="X1163">
        <v>7.19</v>
      </c>
      <c r="Y1163">
        <v>18.850000000000001</v>
      </c>
      <c r="Z1163">
        <v>18.84</v>
      </c>
      <c r="AA1163">
        <v>9.42</v>
      </c>
    </row>
    <row r="1164" spans="1:27" x14ac:dyDescent="0.25">
      <c r="A1164" t="s">
        <v>2675</v>
      </c>
      <c r="B1164" t="s">
        <v>715</v>
      </c>
      <c r="C1164" t="s">
        <v>1915</v>
      </c>
      <c r="D1164" t="s">
        <v>717</v>
      </c>
      <c r="E1164" t="s">
        <v>716</v>
      </c>
      <c r="F1164" t="s">
        <v>718</v>
      </c>
      <c r="G1164" t="s">
        <v>1051</v>
      </c>
      <c r="H1164" t="s">
        <v>906</v>
      </c>
      <c r="I1164" t="s">
        <v>907</v>
      </c>
      <c r="J1164" s="74" t="s">
        <v>2676</v>
      </c>
      <c r="K1164" t="s">
        <v>2345</v>
      </c>
      <c r="L1164" t="s">
        <v>2677</v>
      </c>
      <c r="M1164" s="74" t="s">
        <v>2484</v>
      </c>
      <c r="N1164" t="s">
        <v>2485</v>
      </c>
      <c r="O1164" t="s">
        <v>2486</v>
      </c>
      <c r="P1164" s="74" t="s">
        <v>2522</v>
      </c>
      <c r="Q1164" t="s">
        <v>2523</v>
      </c>
      <c r="R1164" t="s">
        <v>2524</v>
      </c>
      <c r="S1164">
        <v>365</v>
      </c>
      <c r="T1164" t="s">
        <v>2678</v>
      </c>
      <c r="U1164" s="74" t="s">
        <v>2679</v>
      </c>
      <c r="V1164" t="s">
        <v>2108</v>
      </c>
      <c r="W1164" t="s">
        <v>2109</v>
      </c>
      <c r="X1164">
        <v>7.19</v>
      </c>
      <c r="Y1164">
        <v>2.14</v>
      </c>
      <c r="Z1164">
        <v>2.12</v>
      </c>
      <c r="AA1164">
        <v>1.06</v>
      </c>
    </row>
    <row r="1165" spans="1:27" x14ac:dyDescent="0.25">
      <c r="A1165" t="s">
        <v>2675</v>
      </c>
      <c r="B1165" t="s">
        <v>715</v>
      </c>
      <c r="C1165" t="s">
        <v>1915</v>
      </c>
      <c r="D1165" t="s">
        <v>717</v>
      </c>
      <c r="E1165" t="s">
        <v>716</v>
      </c>
      <c r="F1165" t="s">
        <v>718</v>
      </c>
      <c r="G1165" t="s">
        <v>1051</v>
      </c>
      <c r="H1165" t="s">
        <v>906</v>
      </c>
      <c r="I1165" t="s">
        <v>907</v>
      </c>
      <c r="J1165" s="74" t="s">
        <v>2676</v>
      </c>
      <c r="K1165" t="s">
        <v>2345</v>
      </c>
      <c r="L1165" t="s">
        <v>2677</v>
      </c>
      <c r="M1165" s="74" t="s">
        <v>2484</v>
      </c>
      <c r="N1165" t="s">
        <v>2485</v>
      </c>
      <c r="O1165" t="s">
        <v>2486</v>
      </c>
      <c r="P1165" s="74" t="s">
        <v>2522</v>
      </c>
      <c r="Q1165" t="s">
        <v>2523</v>
      </c>
      <c r="R1165" t="s">
        <v>2524</v>
      </c>
      <c r="S1165">
        <v>365</v>
      </c>
      <c r="T1165" t="s">
        <v>2678</v>
      </c>
      <c r="U1165" s="74" t="s">
        <v>2679</v>
      </c>
      <c r="V1165" t="s">
        <v>2395</v>
      </c>
      <c r="W1165" t="s">
        <v>971</v>
      </c>
      <c r="X1165">
        <v>7.19</v>
      </c>
      <c r="Y1165">
        <v>2.37</v>
      </c>
      <c r="Z1165">
        <v>2.37</v>
      </c>
      <c r="AA1165">
        <v>1.19</v>
      </c>
    </row>
    <row r="1166" spans="1:27" x14ac:dyDescent="0.25">
      <c r="A1166" t="s">
        <v>2675</v>
      </c>
      <c r="B1166" t="s">
        <v>715</v>
      </c>
      <c r="C1166" t="s">
        <v>1915</v>
      </c>
      <c r="D1166" t="s">
        <v>717</v>
      </c>
      <c r="E1166" t="s">
        <v>716</v>
      </c>
      <c r="F1166" t="s">
        <v>718</v>
      </c>
      <c r="G1166" t="s">
        <v>1051</v>
      </c>
      <c r="H1166" t="s">
        <v>906</v>
      </c>
      <c r="I1166" t="s">
        <v>907</v>
      </c>
      <c r="J1166" s="74" t="s">
        <v>2676</v>
      </c>
      <c r="K1166" t="s">
        <v>2345</v>
      </c>
      <c r="L1166" t="s">
        <v>2677</v>
      </c>
      <c r="M1166" s="74" t="s">
        <v>2484</v>
      </c>
      <c r="N1166" t="s">
        <v>2485</v>
      </c>
      <c r="O1166" t="s">
        <v>2486</v>
      </c>
      <c r="P1166" s="74" t="s">
        <v>2522</v>
      </c>
      <c r="Q1166" t="s">
        <v>2523</v>
      </c>
      <c r="R1166" t="s">
        <v>2524</v>
      </c>
      <c r="S1166">
        <v>365</v>
      </c>
      <c r="T1166" t="s">
        <v>2678</v>
      </c>
      <c r="U1166" s="74" t="s">
        <v>2679</v>
      </c>
      <c r="V1166" t="s">
        <v>2468</v>
      </c>
      <c r="W1166" t="s">
        <v>2469</v>
      </c>
      <c r="X1166">
        <v>7.19</v>
      </c>
      <c r="Y1166">
        <v>123.59</v>
      </c>
      <c r="Z1166">
        <v>4.25</v>
      </c>
      <c r="AA1166">
        <v>2.12</v>
      </c>
    </row>
    <row r="1167" spans="1:27" x14ac:dyDescent="0.25">
      <c r="A1167" t="s">
        <v>2675</v>
      </c>
      <c r="B1167" t="s">
        <v>715</v>
      </c>
      <c r="C1167" t="s">
        <v>1915</v>
      </c>
      <c r="D1167" t="s">
        <v>717</v>
      </c>
      <c r="E1167" t="s">
        <v>716</v>
      </c>
      <c r="F1167" t="s">
        <v>718</v>
      </c>
      <c r="G1167" t="s">
        <v>1051</v>
      </c>
      <c r="H1167" t="s">
        <v>906</v>
      </c>
      <c r="I1167" t="s">
        <v>907</v>
      </c>
      <c r="J1167" s="74" t="s">
        <v>2676</v>
      </c>
      <c r="K1167" t="s">
        <v>2345</v>
      </c>
      <c r="L1167" t="s">
        <v>2677</v>
      </c>
      <c r="M1167" s="74" t="s">
        <v>2484</v>
      </c>
      <c r="N1167" t="s">
        <v>2485</v>
      </c>
      <c r="O1167" t="s">
        <v>2486</v>
      </c>
      <c r="P1167" s="74" t="s">
        <v>2522</v>
      </c>
      <c r="Q1167" t="s">
        <v>2523</v>
      </c>
      <c r="R1167" t="s">
        <v>2524</v>
      </c>
      <c r="S1167">
        <v>365</v>
      </c>
      <c r="T1167" t="s">
        <v>2678</v>
      </c>
      <c r="U1167" s="74" t="s">
        <v>2679</v>
      </c>
      <c r="V1167" t="s">
        <v>1954</v>
      </c>
      <c r="W1167" t="s">
        <v>1955</v>
      </c>
      <c r="X1167">
        <v>7.19</v>
      </c>
      <c r="Y1167">
        <v>16.18</v>
      </c>
      <c r="Z1167">
        <v>16.170000000000002</v>
      </c>
      <c r="AA1167">
        <v>8.08</v>
      </c>
    </row>
    <row r="1168" spans="1:27" x14ac:dyDescent="0.25">
      <c r="A1168" t="s">
        <v>2675</v>
      </c>
      <c r="B1168" t="s">
        <v>715</v>
      </c>
      <c r="C1168" t="s">
        <v>1915</v>
      </c>
      <c r="D1168" t="s">
        <v>717</v>
      </c>
      <c r="E1168" t="s">
        <v>716</v>
      </c>
      <c r="F1168" t="s">
        <v>718</v>
      </c>
      <c r="G1168" t="s">
        <v>1051</v>
      </c>
      <c r="H1168" t="s">
        <v>906</v>
      </c>
      <c r="I1168" t="s">
        <v>907</v>
      </c>
      <c r="J1168" s="74" t="s">
        <v>2676</v>
      </c>
      <c r="K1168" t="s">
        <v>2345</v>
      </c>
      <c r="L1168" t="s">
        <v>2677</v>
      </c>
      <c r="M1168" s="74" t="s">
        <v>2484</v>
      </c>
      <c r="N1168" t="s">
        <v>2485</v>
      </c>
      <c r="O1168" t="s">
        <v>2486</v>
      </c>
      <c r="P1168" s="74" t="s">
        <v>2522</v>
      </c>
      <c r="Q1168" t="s">
        <v>2523</v>
      </c>
      <c r="R1168" t="s">
        <v>2524</v>
      </c>
      <c r="S1168">
        <v>365</v>
      </c>
      <c r="T1168" t="s">
        <v>2678</v>
      </c>
      <c r="U1168" s="74" t="s">
        <v>2679</v>
      </c>
      <c r="V1168" t="s">
        <v>2172</v>
      </c>
      <c r="W1168" t="s">
        <v>2173</v>
      </c>
      <c r="X1168">
        <v>7.19</v>
      </c>
      <c r="Y1168">
        <v>5.24</v>
      </c>
    </row>
    <row r="1169" spans="1:27" x14ac:dyDescent="0.25">
      <c r="A1169" t="s">
        <v>2675</v>
      </c>
      <c r="B1169" t="s">
        <v>715</v>
      </c>
      <c r="C1169" t="s">
        <v>1915</v>
      </c>
      <c r="D1169" t="s">
        <v>717</v>
      </c>
      <c r="E1169" t="s">
        <v>716</v>
      </c>
      <c r="F1169" t="s">
        <v>718</v>
      </c>
      <c r="G1169" t="s">
        <v>1051</v>
      </c>
      <c r="H1169" t="s">
        <v>906</v>
      </c>
      <c r="I1169" t="s">
        <v>907</v>
      </c>
      <c r="J1169" s="74" t="s">
        <v>2676</v>
      </c>
      <c r="K1169" t="s">
        <v>2345</v>
      </c>
      <c r="L1169" t="s">
        <v>2677</v>
      </c>
      <c r="M1169" s="74" t="s">
        <v>2484</v>
      </c>
      <c r="N1169" t="s">
        <v>2485</v>
      </c>
      <c r="O1169" t="s">
        <v>2486</v>
      </c>
      <c r="P1169" s="74" t="s">
        <v>2522</v>
      </c>
      <c r="Q1169" t="s">
        <v>2523</v>
      </c>
      <c r="R1169" t="s">
        <v>2524</v>
      </c>
      <c r="S1169">
        <v>365</v>
      </c>
      <c r="T1169" t="s">
        <v>2678</v>
      </c>
      <c r="U1169" s="74" t="s">
        <v>2679</v>
      </c>
      <c r="V1169" t="s">
        <v>2215</v>
      </c>
      <c r="W1169" t="s">
        <v>2216</v>
      </c>
      <c r="X1169">
        <v>7.19</v>
      </c>
      <c r="Y1169">
        <v>52.25</v>
      </c>
      <c r="Z1169">
        <v>46.86</v>
      </c>
      <c r="AA1169">
        <v>23.43</v>
      </c>
    </row>
    <row r="1170" spans="1:27" x14ac:dyDescent="0.25">
      <c r="A1170" t="s">
        <v>2675</v>
      </c>
      <c r="B1170" t="s">
        <v>715</v>
      </c>
      <c r="C1170" t="s">
        <v>1915</v>
      </c>
      <c r="D1170" t="s">
        <v>717</v>
      </c>
      <c r="E1170" t="s">
        <v>716</v>
      </c>
      <c r="F1170" t="s">
        <v>718</v>
      </c>
      <c r="G1170" t="s">
        <v>1051</v>
      </c>
      <c r="H1170" t="s">
        <v>906</v>
      </c>
      <c r="I1170" t="s">
        <v>907</v>
      </c>
      <c r="J1170" s="74" t="s">
        <v>2676</v>
      </c>
      <c r="K1170" t="s">
        <v>2345</v>
      </c>
      <c r="L1170" t="s">
        <v>2677</v>
      </c>
      <c r="M1170" s="74" t="s">
        <v>2484</v>
      </c>
      <c r="N1170" t="s">
        <v>2485</v>
      </c>
      <c r="O1170" t="s">
        <v>2486</v>
      </c>
      <c r="P1170" s="74" t="s">
        <v>2522</v>
      </c>
      <c r="Q1170" t="s">
        <v>2523</v>
      </c>
      <c r="R1170" t="s">
        <v>2524</v>
      </c>
      <c r="S1170">
        <v>365</v>
      </c>
      <c r="T1170" t="s">
        <v>2678</v>
      </c>
      <c r="U1170" s="74" t="s">
        <v>2679</v>
      </c>
      <c r="V1170" t="s">
        <v>2170</v>
      </c>
      <c r="W1170" t="s">
        <v>2171</v>
      </c>
      <c r="X1170">
        <v>7.19</v>
      </c>
      <c r="Y1170">
        <v>5.01</v>
      </c>
      <c r="Z1170">
        <v>4.9800000000000004</v>
      </c>
      <c r="AA1170">
        <v>2.4900000000000002</v>
      </c>
    </row>
    <row r="1171" spans="1:27" x14ac:dyDescent="0.25">
      <c r="A1171" t="s">
        <v>2675</v>
      </c>
      <c r="B1171" t="s">
        <v>715</v>
      </c>
      <c r="C1171" t="s">
        <v>1915</v>
      </c>
      <c r="D1171" t="s">
        <v>717</v>
      </c>
      <c r="E1171" t="s">
        <v>716</v>
      </c>
      <c r="F1171" t="s">
        <v>718</v>
      </c>
      <c r="G1171" t="s">
        <v>1051</v>
      </c>
      <c r="H1171" t="s">
        <v>906</v>
      </c>
      <c r="I1171" t="s">
        <v>907</v>
      </c>
      <c r="J1171" s="74" t="s">
        <v>2676</v>
      </c>
      <c r="K1171" t="s">
        <v>2345</v>
      </c>
      <c r="L1171" t="s">
        <v>2677</v>
      </c>
      <c r="M1171" s="74" t="s">
        <v>2484</v>
      </c>
      <c r="N1171" t="s">
        <v>2485</v>
      </c>
      <c r="O1171" t="s">
        <v>2486</v>
      </c>
      <c r="P1171" s="74" t="s">
        <v>2522</v>
      </c>
      <c r="Q1171" t="s">
        <v>2523</v>
      </c>
      <c r="R1171" t="s">
        <v>2524</v>
      </c>
      <c r="S1171">
        <v>365</v>
      </c>
      <c r="T1171" t="s">
        <v>2678</v>
      </c>
      <c r="U1171" s="74" t="s">
        <v>2679</v>
      </c>
      <c r="V1171" t="s">
        <v>2154</v>
      </c>
      <c r="W1171" t="s">
        <v>2155</v>
      </c>
      <c r="X1171">
        <v>7.19</v>
      </c>
      <c r="Y1171">
        <v>12.07</v>
      </c>
      <c r="Z1171">
        <v>12.07</v>
      </c>
      <c r="AA1171">
        <v>6.03</v>
      </c>
    </row>
    <row r="1172" spans="1:27" x14ac:dyDescent="0.25">
      <c r="A1172" t="s">
        <v>2682</v>
      </c>
      <c r="B1172" t="s">
        <v>715</v>
      </c>
      <c r="C1172" t="s">
        <v>1915</v>
      </c>
      <c r="D1172" t="s">
        <v>717</v>
      </c>
      <c r="E1172" t="s">
        <v>716</v>
      </c>
      <c r="F1172" t="s">
        <v>718</v>
      </c>
      <c r="G1172" t="s">
        <v>2683</v>
      </c>
      <c r="H1172" t="s">
        <v>1943</v>
      </c>
      <c r="I1172" t="s">
        <v>1944</v>
      </c>
      <c r="J1172" s="74" t="s">
        <v>2684</v>
      </c>
      <c r="K1172" t="s">
        <v>2685</v>
      </c>
      <c r="L1172" t="s">
        <v>2686</v>
      </c>
      <c r="M1172" s="74" t="s">
        <v>2687</v>
      </c>
      <c r="N1172" t="s">
        <v>2688</v>
      </c>
      <c r="O1172" t="s">
        <v>2689</v>
      </c>
      <c r="P1172" s="74" t="s">
        <v>1818</v>
      </c>
      <c r="Q1172" t="s">
        <v>2426</v>
      </c>
      <c r="R1172" t="s">
        <v>1820</v>
      </c>
      <c r="S1172">
        <v>365</v>
      </c>
      <c r="T1172" t="s">
        <v>2690</v>
      </c>
      <c r="U1172" s="74" t="s">
        <v>2691</v>
      </c>
      <c r="V1172" t="s">
        <v>2277</v>
      </c>
      <c r="W1172" t="s">
        <v>1928</v>
      </c>
      <c r="X1172">
        <v>25</v>
      </c>
      <c r="Y1172">
        <v>77.05</v>
      </c>
      <c r="Z1172">
        <v>24</v>
      </c>
      <c r="AA1172">
        <v>12</v>
      </c>
    </row>
    <row r="1173" spans="1:27" x14ac:dyDescent="0.25">
      <c r="A1173" t="s">
        <v>2682</v>
      </c>
      <c r="B1173" t="s">
        <v>715</v>
      </c>
      <c r="C1173" t="s">
        <v>1915</v>
      </c>
      <c r="D1173" t="s">
        <v>717</v>
      </c>
      <c r="E1173" t="s">
        <v>716</v>
      </c>
      <c r="F1173" t="s">
        <v>718</v>
      </c>
      <c r="G1173" t="s">
        <v>2683</v>
      </c>
      <c r="H1173" t="s">
        <v>1943</v>
      </c>
      <c r="I1173" t="s">
        <v>1944</v>
      </c>
      <c r="J1173" s="74" t="s">
        <v>2684</v>
      </c>
      <c r="K1173" t="s">
        <v>2685</v>
      </c>
      <c r="L1173" t="s">
        <v>2686</v>
      </c>
      <c r="M1173" s="74" t="s">
        <v>2687</v>
      </c>
      <c r="N1173" t="s">
        <v>2688</v>
      </c>
      <c r="O1173" t="s">
        <v>2689</v>
      </c>
      <c r="P1173" s="74" t="s">
        <v>1818</v>
      </c>
      <c r="Q1173" t="s">
        <v>2426</v>
      </c>
      <c r="R1173" t="s">
        <v>1820</v>
      </c>
      <c r="S1173">
        <v>365</v>
      </c>
      <c r="T1173" t="s">
        <v>2690</v>
      </c>
      <c r="U1173" s="74" t="s">
        <v>2691</v>
      </c>
      <c r="V1173" t="s">
        <v>2060</v>
      </c>
      <c r="W1173" t="s">
        <v>2061</v>
      </c>
      <c r="X1173">
        <v>25</v>
      </c>
      <c r="Y1173">
        <v>1</v>
      </c>
    </row>
    <row r="1174" spans="1:27" x14ac:dyDescent="0.25">
      <c r="A1174" t="s">
        <v>2682</v>
      </c>
      <c r="B1174" t="s">
        <v>715</v>
      </c>
      <c r="C1174" t="s">
        <v>1915</v>
      </c>
      <c r="D1174" t="s">
        <v>717</v>
      </c>
      <c r="E1174" t="s">
        <v>716</v>
      </c>
      <c r="F1174" t="s">
        <v>718</v>
      </c>
      <c r="G1174" t="s">
        <v>2683</v>
      </c>
      <c r="H1174" t="s">
        <v>1943</v>
      </c>
      <c r="I1174" t="s">
        <v>1944</v>
      </c>
      <c r="J1174" s="74" t="s">
        <v>2684</v>
      </c>
      <c r="K1174" t="s">
        <v>2685</v>
      </c>
      <c r="L1174" t="s">
        <v>2686</v>
      </c>
      <c r="M1174" s="74" t="s">
        <v>2687</v>
      </c>
      <c r="N1174" t="s">
        <v>2688</v>
      </c>
      <c r="O1174" t="s">
        <v>2689</v>
      </c>
      <c r="P1174" s="74" t="s">
        <v>1818</v>
      </c>
      <c r="Q1174" t="s">
        <v>2426</v>
      </c>
      <c r="R1174" t="s">
        <v>1820</v>
      </c>
      <c r="S1174">
        <v>365</v>
      </c>
      <c r="T1174" t="s">
        <v>2690</v>
      </c>
      <c r="U1174" s="74" t="s">
        <v>2691</v>
      </c>
      <c r="V1174" t="s">
        <v>1987</v>
      </c>
      <c r="W1174" t="s">
        <v>1988</v>
      </c>
      <c r="X1174">
        <v>25</v>
      </c>
      <c r="Y1174">
        <v>10.18</v>
      </c>
      <c r="Z1174">
        <v>2.73</v>
      </c>
      <c r="AA1174">
        <v>1.36</v>
      </c>
    </row>
    <row r="1175" spans="1:27" x14ac:dyDescent="0.25">
      <c r="A1175" t="s">
        <v>2682</v>
      </c>
      <c r="B1175" t="s">
        <v>715</v>
      </c>
      <c r="C1175" t="s">
        <v>1915</v>
      </c>
      <c r="D1175" t="s">
        <v>717</v>
      </c>
      <c r="E1175" t="s">
        <v>716</v>
      </c>
      <c r="F1175" t="s">
        <v>718</v>
      </c>
      <c r="G1175" t="s">
        <v>2683</v>
      </c>
      <c r="H1175" t="s">
        <v>1943</v>
      </c>
      <c r="I1175" t="s">
        <v>1944</v>
      </c>
      <c r="J1175" s="74" t="s">
        <v>2684</v>
      </c>
      <c r="K1175" t="s">
        <v>2685</v>
      </c>
      <c r="L1175" t="s">
        <v>2686</v>
      </c>
      <c r="M1175" s="74" t="s">
        <v>2687</v>
      </c>
      <c r="N1175" t="s">
        <v>2688</v>
      </c>
      <c r="O1175" t="s">
        <v>2689</v>
      </c>
      <c r="P1175" s="74" t="s">
        <v>1818</v>
      </c>
      <c r="Q1175" t="s">
        <v>2426</v>
      </c>
      <c r="R1175" t="s">
        <v>1820</v>
      </c>
      <c r="S1175">
        <v>365</v>
      </c>
      <c r="T1175" t="s">
        <v>2690</v>
      </c>
      <c r="U1175" s="74" t="s">
        <v>2691</v>
      </c>
      <c r="V1175" t="s">
        <v>2108</v>
      </c>
      <c r="W1175" t="s">
        <v>2109</v>
      </c>
      <c r="X1175">
        <v>25</v>
      </c>
      <c r="Y1175">
        <v>5.97</v>
      </c>
      <c r="Z1175">
        <v>1.92</v>
      </c>
      <c r="AA1175">
        <v>0.96</v>
      </c>
    </row>
    <row r="1176" spans="1:27" x14ac:dyDescent="0.25">
      <c r="A1176" t="s">
        <v>2682</v>
      </c>
      <c r="B1176" t="s">
        <v>715</v>
      </c>
      <c r="C1176" t="s">
        <v>1915</v>
      </c>
      <c r="D1176" t="s">
        <v>717</v>
      </c>
      <c r="E1176" t="s">
        <v>716</v>
      </c>
      <c r="F1176" t="s">
        <v>718</v>
      </c>
      <c r="G1176" t="s">
        <v>2683</v>
      </c>
      <c r="H1176" t="s">
        <v>1943</v>
      </c>
      <c r="I1176" t="s">
        <v>1944</v>
      </c>
      <c r="J1176" s="74" t="s">
        <v>2684</v>
      </c>
      <c r="K1176" t="s">
        <v>2685</v>
      </c>
      <c r="L1176" t="s">
        <v>2686</v>
      </c>
      <c r="M1176" s="74" t="s">
        <v>2687</v>
      </c>
      <c r="N1176" t="s">
        <v>2688</v>
      </c>
      <c r="O1176" t="s">
        <v>2689</v>
      </c>
      <c r="P1176" s="74" t="s">
        <v>1818</v>
      </c>
      <c r="Q1176" t="s">
        <v>2426</v>
      </c>
      <c r="R1176" t="s">
        <v>1820</v>
      </c>
      <c r="S1176">
        <v>365</v>
      </c>
      <c r="T1176" t="s">
        <v>2690</v>
      </c>
      <c r="U1176" s="74" t="s">
        <v>2691</v>
      </c>
      <c r="V1176" t="s">
        <v>2236</v>
      </c>
      <c r="W1176" t="s">
        <v>2237</v>
      </c>
      <c r="X1176">
        <v>25</v>
      </c>
      <c r="Y1176">
        <v>43.82</v>
      </c>
      <c r="Z1176">
        <v>12.96</v>
      </c>
      <c r="AA1176">
        <v>6.48</v>
      </c>
    </row>
    <row r="1177" spans="1:27" x14ac:dyDescent="0.25">
      <c r="A1177" t="s">
        <v>2692</v>
      </c>
      <c r="B1177" t="s">
        <v>715</v>
      </c>
      <c r="C1177" t="s">
        <v>1915</v>
      </c>
      <c r="D1177" t="s">
        <v>717</v>
      </c>
      <c r="E1177" t="s">
        <v>716</v>
      </c>
      <c r="F1177" t="s">
        <v>718</v>
      </c>
      <c r="G1177" t="s">
        <v>2492</v>
      </c>
      <c r="H1177" t="s">
        <v>906</v>
      </c>
      <c r="I1177" t="s">
        <v>907</v>
      </c>
      <c r="J1177" s="74" t="s">
        <v>2493</v>
      </c>
      <c r="K1177" t="s">
        <v>2494</v>
      </c>
      <c r="L1177" t="s">
        <v>2495</v>
      </c>
      <c r="M1177" s="74" t="s">
        <v>2496</v>
      </c>
      <c r="N1177" t="s">
        <v>2497</v>
      </c>
      <c r="O1177" t="s">
        <v>2498</v>
      </c>
      <c r="P1177" s="74" t="s">
        <v>2522</v>
      </c>
      <c r="Q1177" t="s">
        <v>2523</v>
      </c>
      <c r="R1177" t="s">
        <v>2524</v>
      </c>
      <c r="S1177">
        <v>365</v>
      </c>
      <c r="T1177" t="s">
        <v>2693</v>
      </c>
      <c r="U1177" s="74" t="s">
        <v>2694</v>
      </c>
      <c r="V1177" t="s">
        <v>2217</v>
      </c>
      <c r="W1177" t="s">
        <v>1905</v>
      </c>
      <c r="X1177">
        <v>11.82</v>
      </c>
      <c r="Y1177">
        <v>94.49</v>
      </c>
      <c r="Z1177">
        <v>38.92</v>
      </c>
      <c r="AA1177">
        <v>19.45</v>
      </c>
    </row>
    <row r="1178" spans="1:27" x14ac:dyDescent="0.25">
      <c r="A1178" t="s">
        <v>2692</v>
      </c>
      <c r="B1178" t="s">
        <v>715</v>
      </c>
      <c r="C1178" t="s">
        <v>1915</v>
      </c>
      <c r="D1178" t="s">
        <v>717</v>
      </c>
      <c r="E1178" t="s">
        <v>716</v>
      </c>
      <c r="F1178" t="s">
        <v>718</v>
      </c>
      <c r="G1178" t="s">
        <v>2492</v>
      </c>
      <c r="H1178" t="s">
        <v>906</v>
      </c>
      <c r="I1178" t="s">
        <v>907</v>
      </c>
      <c r="J1178" s="74" t="s">
        <v>2493</v>
      </c>
      <c r="K1178" t="s">
        <v>2494</v>
      </c>
      <c r="L1178" t="s">
        <v>2495</v>
      </c>
      <c r="M1178" s="74" t="s">
        <v>2496</v>
      </c>
      <c r="N1178" t="s">
        <v>2497</v>
      </c>
      <c r="O1178" t="s">
        <v>2498</v>
      </c>
      <c r="P1178" s="74" t="s">
        <v>2522</v>
      </c>
      <c r="Q1178" t="s">
        <v>2523</v>
      </c>
      <c r="R1178" t="s">
        <v>2524</v>
      </c>
      <c r="S1178">
        <v>365</v>
      </c>
      <c r="T1178" t="s">
        <v>2693</v>
      </c>
      <c r="U1178" s="74" t="s">
        <v>2694</v>
      </c>
      <c r="V1178" t="s">
        <v>2409</v>
      </c>
      <c r="W1178" t="s">
        <v>2410</v>
      </c>
      <c r="X1178">
        <v>11.82</v>
      </c>
      <c r="Y1178">
        <v>25.49</v>
      </c>
    </row>
    <row r="1179" spans="1:27" x14ac:dyDescent="0.25">
      <c r="A1179" t="s">
        <v>2692</v>
      </c>
      <c r="B1179" t="s">
        <v>715</v>
      </c>
      <c r="C1179" t="s">
        <v>1915</v>
      </c>
      <c r="D1179" t="s">
        <v>717</v>
      </c>
      <c r="E1179" t="s">
        <v>716</v>
      </c>
      <c r="F1179" t="s">
        <v>718</v>
      </c>
      <c r="G1179" t="s">
        <v>2492</v>
      </c>
      <c r="H1179" t="s">
        <v>906</v>
      </c>
      <c r="I1179" t="s">
        <v>907</v>
      </c>
      <c r="J1179" s="74" t="s">
        <v>2493</v>
      </c>
      <c r="K1179" t="s">
        <v>2494</v>
      </c>
      <c r="L1179" t="s">
        <v>2495</v>
      </c>
      <c r="M1179" s="74" t="s">
        <v>2496</v>
      </c>
      <c r="N1179" t="s">
        <v>2497</v>
      </c>
      <c r="O1179" t="s">
        <v>2498</v>
      </c>
      <c r="P1179" s="74" t="s">
        <v>2522</v>
      </c>
      <c r="Q1179" t="s">
        <v>2523</v>
      </c>
      <c r="R1179" t="s">
        <v>2524</v>
      </c>
      <c r="S1179">
        <v>365</v>
      </c>
      <c r="T1179" t="s">
        <v>2693</v>
      </c>
      <c r="U1179" s="74" t="s">
        <v>2694</v>
      </c>
      <c r="V1179" t="s">
        <v>2269</v>
      </c>
      <c r="W1179" t="s">
        <v>2270</v>
      </c>
      <c r="X1179">
        <v>11.82</v>
      </c>
      <c r="Y1179">
        <v>31.92</v>
      </c>
      <c r="Z1179">
        <v>31.92</v>
      </c>
      <c r="AA1179">
        <v>15.95</v>
      </c>
    </row>
    <row r="1180" spans="1:27" x14ac:dyDescent="0.25">
      <c r="A1180" t="s">
        <v>2692</v>
      </c>
      <c r="B1180" t="s">
        <v>715</v>
      </c>
      <c r="C1180" t="s">
        <v>1915</v>
      </c>
      <c r="D1180" t="s">
        <v>717</v>
      </c>
      <c r="E1180" t="s">
        <v>716</v>
      </c>
      <c r="F1180" t="s">
        <v>718</v>
      </c>
      <c r="G1180" t="s">
        <v>2492</v>
      </c>
      <c r="H1180" t="s">
        <v>906</v>
      </c>
      <c r="I1180" t="s">
        <v>907</v>
      </c>
      <c r="J1180" s="74" t="s">
        <v>2493</v>
      </c>
      <c r="K1180" t="s">
        <v>2494</v>
      </c>
      <c r="L1180" t="s">
        <v>2495</v>
      </c>
      <c r="M1180" s="74" t="s">
        <v>2496</v>
      </c>
      <c r="N1180" t="s">
        <v>2497</v>
      </c>
      <c r="O1180" t="s">
        <v>2498</v>
      </c>
      <c r="P1180" s="74" t="s">
        <v>2522</v>
      </c>
      <c r="Q1180" t="s">
        <v>2523</v>
      </c>
      <c r="R1180" t="s">
        <v>2524</v>
      </c>
      <c r="S1180">
        <v>365</v>
      </c>
      <c r="T1180" t="s">
        <v>2693</v>
      </c>
      <c r="U1180" s="74" t="s">
        <v>2694</v>
      </c>
      <c r="V1180" t="s">
        <v>2350</v>
      </c>
      <c r="W1180" t="s">
        <v>2351</v>
      </c>
      <c r="X1180">
        <v>11.82</v>
      </c>
      <c r="Y1180">
        <v>22.32</v>
      </c>
    </row>
    <row r="1181" spans="1:27" x14ac:dyDescent="0.25">
      <c r="A1181" t="s">
        <v>2692</v>
      </c>
      <c r="B1181" t="s">
        <v>715</v>
      </c>
      <c r="C1181" t="s">
        <v>1915</v>
      </c>
      <c r="D1181" t="s">
        <v>717</v>
      </c>
      <c r="E1181" t="s">
        <v>716</v>
      </c>
      <c r="F1181" t="s">
        <v>718</v>
      </c>
      <c r="G1181" t="s">
        <v>2492</v>
      </c>
      <c r="H1181" t="s">
        <v>906</v>
      </c>
      <c r="I1181" t="s">
        <v>907</v>
      </c>
      <c r="J1181" s="74" t="s">
        <v>2493</v>
      </c>
      <c r="K1181" t="s">
        <v>2494</v>
      </c>
      <c r="L1181" t="s">
        <v>2495</v>
      </c>
      <c r="M1181" s="74" t="s">
        <v>2496</v>
      </c>
      <c r="N1181" t="s">
        <v>2497</v>
      </c>
      <c r="O1181" t="s">
        <v>2498</v>
      </c>
      <c r="P1181" s="74" t="s">
        <v>2522</v>
      </c>
      <c r="Q1181" t="s">
        <v>2523</v>
      </c>
      <c r="R1181" t="s">
        <v>2524</v>
      </c>
      <c r="S1181">
        <v>365</v>
      </c>
      <c r="T1181" t="s">
        <v>2693</v>
      </c>
      <c r="U1181" s="74" t="s">
        <v>2694</v>
      </c>
      <c r="V1181" t="s">
        <v>2187</v>
      </c>
      <c r="W1181" t="s">
        <v>2188</v>
      </c>
      <c r="X1181">
        <v>11.82</v>
      </c>
      <c r="Y1181">
        <v>17.97</v>
      </c>
      <c r="Z1181">
        <v>4.96</v>
      </c>
      <c r="AA1181">
        <v>2.48</v>
      </c>
    </row>
    <row r="1182" spans="1:27" x14ac:dyDescent="0.25">
      <c r="A1182" t="s">
        <v>2692</v>
      </c>
      <c r="B1182" t="s">
        <v>715</v>
      </c>
      <c r="C1182" t="s">
        <v>1915</v>
      </c>
      <c r="D1182" t="s">
        <v>717</v>
      </c>
      <c r="E1182" t="s">
        <v>716</v>
      </c>
      <c r="F1182" t="s">
        <v>718</v>
      </c>
      <c r="G1182" t="s">
        <v>2492</v>
      </c>
      <c r="H1182" t="s">
        <v>906</v>
      </c>
      <c r="I1182" t="s">
        <v>907</v>
      </c>
      <c r="J1182" s="74" t="s">
        <v>2493</v>
      </c>
      <c r="K1182" t="s">
        <v>2494</v>
      </c>
      <c r="L1182" t="s">
        <v>2495</v>
      </c>
      <c r="M1182" s="74" t="s">
        <v>2496</v>
      </c>
      <c r="N1182" t="s">
        <v>2497</v>
      </c>
      <c r="O1182" t="s">
        <v>2498</v>
      </c>
      <c r="P1182" s="74" t="s">
        <v>2522</v>
      </c>
      <c r="Q1182" t="s">
        <v>2523</v>
      </c>
      <c r="R1182" t="s">
        <v>2524</v>
      </c>
      <c r="S1182">
        <v>365</v>
      </c>
      <c r="T1182" t="s">
        <v>2693</v>
      </c>
      <c r="U1182" s="74" t="s">
        <v>2694</v>
      </c>
      <c r="V1182" t="s">
        <v>2503</v>
      </c>
      <c r="W1182" t="s">
        <v>70</v>
      </c>
      <c r="X1182">
        <v>11.82</v>
      </c>
      <c r="Y1182">
        <v>26.07</v>
      </c>
      <c r="Z1182">
        <v>26.05</v>
      </c>
      <c r="AA1182">
        <v>13.03</v>
      </c>
    </row>
    <row r="1183" spans="1:27" x14ac:dyDescent="0.25">
      <c r="A1183" t="s">
        <v>2692</v>
      </c>
      <c r="B1183" t="s">
        <v>715</v>
      </c>
      <c r="C1183" t="s">
        <v>1915</v>
      </c>
      <c r="D1183" t="s">
        <v>717</v>
      </c>
      <c r="E1183" t="s">
        <v>716</v>
      </c>
      <c r="F1183" t="s">
        <v>718</v>
      </c>
      <c r="G1183" t="s">
        <v>2492</v>
      </c>
      <c r="H1183" t="s">
        <v>906</v>
      </c>
      <c r="I1183" t="s">
        <v>907</v>
      </c>
      <c r="J1183" s="74" t="s">
        <v>2493</v>
      </c>
      <c r="K1183" t="s">
        <v>2494</v>
      </c>
      <c r="L1183" t="s">
        <v>2495</v>
      </c>
      <c r="M1183" s="74" t="s">
        <v>2496</v>
      </c>
      <c r="N1183" t="s">
        <v>2497</v>
      </c>
      <c r="O1183" t="s">
        <v>2498</v>
      </c>
      <c r="P1183" s="74" t="s">
        <v>2522</v>
      </c>
      <c r="Q1183" t="s">
        <v>2523</v>
      </c>
      <c r="R1183" t="s">
        <v>2524</v>
      </c>
      <c r="S1183">
        <v>365</v>
      </c>
      <c r="T1183" t="s">
        <v>2693</v>
      </c>
      <c r="U1183" s="74" t="s">
        <v>2694</v>
      </c>
      <c r="V1183" t="s">
        <v>2360</v>
      </c>
      <c r="W1183" t="s">
        <v>2361</v>
      </c>
      <c r="X1183">
        <v>11.82</v>
      </c>
      <c r="Y1183">
        <v>53.66</v>
      </c>
      <c r="Z1183">
        <v>53.62</v>
      </c>
      <c r="AA1183">
        <v>26.81</v>
      </c>
    </row>
    <row r="1184" spans="1:27" x14ac:dyDescent="0.25">
      <c r="A1184" t="s">
        <v>2692</v>
      </c>
      <c r="B1184" t="s">
        <v>715</v>
      </c>
      <c r="C1184" t="s">
        <v>1915</v>
      </c>
      <c r="D1184" t="s">
        <v>717</v>
      </c>
      <c r="E1184" t="s">
        <v>716</v>
      </c>
      <c r="F1184" t="s">
        <v>718</v>
      </c>
      <c r="G1184" t="s">
        <v>2492</v>
      </c>
      <c r="H1184" t="s">
        <v>906</v>
      </c>
      <c r="I1184" t="s">
        <v>907</v>
      </c>
      <c r="J1184" s="74" t="s">
        <v>2493</v>
      </c>
      <c r="K1184" t="s">
        <v>2494</v>
      </c>
      <c r="L1184" t="s">
        <v>2495</v>
      </c>
      <c r="M1184" s="74" t="s">
        <v>2496</v>
      </c>
      <c r="N1184" t="s">
        <v>2497</v>
      </c>
      <c r="O1184" t="s">
        <v>2498</v>
      </c>
      <c r="P1184" s="74" t="s">
        <v>2522</v>
      </c>
      <c r="Q1184" t="s">
        <v>2523</v>
      </c>
      <c r="R1184" t="s">
        <v>2524</v>
      </c>
      <c r="S1184">
        <v>365</v>
      </c>
      <c r="T1184" t="s">
        <v>2693</v>
      </c>
      <c r="U1184" s="74" t="s">
        <v>2694</v>
      </c>
      <c r="V1184" t="s">
        <v>2695</v>
      </c>
      <c r="W1184" t="s">
        <v>2696</v>
      </c>
      <c r="X1184">
        <v>11.82</v>
      </c>
      <c r="Y1184">
        <v>26.77</v>
      </c>
      <c r="Z1184">
        <v>3.04</v>
      </c>
      <c r="AA1184">
        <v>1.52</v>
      </c>
    </row>
    <row r="1185" spans="1:27" x14ac:dyDescent="0.25">
      <c r="A1185" t="s">
        <v>2692</v>
      </c>
      <c r="B1185" t="s">
        <v>715</v>
      </c>
      <c r="C1185" t="s">
        <v>1915</v>
      </c>
      <c r="D1185" t="s">
        <v>717</v>
      </c>
      <c r="E1185" t="s">
        <v>716</v>
      </c>
      <c r="F1185" t="s">
        <v>718</v>
      </c>
      <c r="G1185" t="s">
        <v>2492</v>
      </c>
      <c r="H1185" t="s">
        <v>906</v>
      </c>
      <c r="I1185" t="s">
        <v>907</v>
      </c>
      <c r="J1185" s="74" t="s">
        <v>2493</v>
      </c>
      <c r="K1185" t="s">
        <v>2494</v>
      </c>
      <c r="L1185" t="s">
        <v>2495</v>
      </c>
      <c r="M1185" s="74" t="s">
        <v>2496</v>
      </c>
      <c r="N1185" t="s">
        <v>2497</v>
      </c>
      <c r="O1185" t="s">
        <v>2498</v>
      </c>
      <c r="P1185" s="74" t="s">
        <v>2522</v>
      </c>
      <c r="Q1185" t="s">
        <v>2523</v>
      </c>
      <c r="R1185" t="s">
        <v>2524</v>
      </c>
      <c r="S1185">
        <v>365</v>
      </c>
      <c r="T1185" t="s">
        <v>2693</v>
      </c>
      <c r="U1185" s="74" t="s">
        <v>2694</v>
      </c>
      <c r="V1185" t="s">
        <v>2195</v>
      </c>
      <c r="W1185" t="s">
        <v>1298</v>
      </c>
      <c r="X1185">
        <v>11.82</v>
      </c>
      <c r="Y1185">
        <v>4.0199999999999996</v>
      </c>
      <c r="Z1185">
        <v>4</v>
      </c>
      <c r="AA1185">
        <v>2</v>
      </c>
    </row>
    <row r="1186" spans="1:27" x14ac:dyDescent="0.25">
      <c r="A1186" t="s">
        <v>2692</v>
      </c>
      <c r="B1186" t="s">
        <v>715</v>
      </c>
      <c r="C1186" t="s">
        <v>1915</v>
      </c>
      <c r="D1186" t="s">
        <v>717</v>
      </c>
      <c r="E1186" t="s">
        <v>716</v>
      </c>
      <c r="F1186" t="s">
        <v>718</v>
      </c>
      <c r="G1186" t="s">
        <v>2492</v>
      </c>
      <c r="H1186" t="s">
        <v>906</v>
      </c>
      <c r="I1186" t="s">
        <v>907</v>
      </c>
      <c r="J1186" s="74" t="s">
        <v>2493</v>
      </c>
      <c r="K1186" t="s">
        <v>2494</v>
      </c>
      <c r="L1186" t="s">
        <v>2495</v>
      </c>
      <c r="M1186" s="74" t="s">
        <v>2496</v>
      </c>
      <c r="N1186" t="s">
        <v>2497</v>
      </c>
      <c r="O1186" t="s">
        <v>2498</v>
      </c>
      <c r="P1186" s="74" t="s">
        <v>2522</v>
      </c>
      <c r="Q1186" t="s">
        <v>2523</v>
      </c>
      <c r="R1186" t="s">
        <v>2524</v>
      </c>
      <c r="S1186">
        <v>365</v>
      </c>
      <c r="T1186" t="s">
        <v>2693</v>
      </c>
      <c r="U1186" s="74" t="s">
        <v>2694</v>
      </c>
      <c r="V1186" t="s">
        <v>2395</v>
      </c>
      <c r="W1186" t="s">
        <v>971</v>
      </c>
      <c r="X1186">
        <v>11.82</v>
      </c>
      <c r="Y1186">
        <v>3.22</v>
      </c>
    </row>
    <row r="1187" spans="1:27" x14ac:dyDescent="0.25">
      <c r="A1187" t="s">
        <v>2692</v>
      </c>
      <c r="B1187" t="s">
        <v>715</v>
      </c>
      <c r="C1187" t="s">
        <v>1915</v>
      </c>
      <c r="D1187" t="s">
        <v>717</v>
      </c>
      <c r="E1187" t="s">
        <v>716</v>
      </c>
      <c r="F1187" t="s">
        <v>718</v>
      </c>
      <c r="G1187" t="s">
        <v>2492</v>
      </c>
      <c r="H1187" t="s">
        <v>906</v>
      </c>
      <c r="I1187" t="s">
        <v>907</v>
      </c>
      <c r="J1187" s="74" t="s">
        <v>2493</v>
      </c>
      <c r="K1187" t="s">
        <v>2494</v>
      </c>
      <c r="L1187" t="s">
        <v>2495</v>
      </c>
      <c r="M1187" s="74" t="s">
        <v>2496</v>
      </c>
      <c r="N1187" t="s">
        <v>2497</v>
      </c>
      <c r="O1187" t="s">
        <v>2498</v>
      </c>
      <c r="P1187" s="74" t="s">
        <v>2522</v>
      </c>
      <c r="Q1187" t="s">
        <v>2523</v>
      </c>
      <c r="R1187" t="s">
        <v>2524</v>
      </c>
      <c r="S1187">
        <v>365</v>
      </c>
      <c r="T1187" t="s">
        <v>2693</v>
      </c>
      <c r="U1187" s="74" t="s">
        <v>2694</v>
      </c>
      <c r="V1187" t="s">
        <v>2354</v>
      </c>
      <c r="W1187" t="s">
        <v>2355</v>
      </c>
      <c r="X1187">
        <v>11.82</v>
      </c>
      <c r="Y1187">
        <v>14.47</v>
      </c>
    </row>
    <row r="1188" spans="1:27" x14ac:dyDescent="0.25">
      <c r="A1188" t="s">
        <v>2692</v>
      </c>
      <c r="B1188" t="s">
        <v>715</v>
      </c>
      <c r="C1188" t="s">
        <v>1915</v>
      </c>
      <c r="D1188" t="s">
        <v>717</v>
      </c>
      <c r="E1188" t="s">
        <v>716</v>
      </c>
      <c r="F1188" t="s">
        <v>718</v>
      </c>
      <c r="G1188" t="s">
        <v>2492</v>
      </c>
      <c r="H1188" t="s">
        <v>906</v>
      </c>
      <c r="I1188" t="s">
        <v>907</v>
      </c>
      <c r="J1188" s="74" t="s">
        <v>2493</v>
      </c>
      <c r="K1188" t="s">
        <v>2494</v>
      </c>
      <c r="L1188" t="s">
        <v>2495</v>
      </c>
      <c r="M1188" s="74" t="s">
        <v>2496</v>
      </c>
      <c r="N1188" t="s">
        <v>2497</v>
      </c>
      <c r="O1188" t="s">
        <v>2498</v>
      </c>
      <c r="P1188" s="74" t="s">
        <v>2522</v>
      </c>
      <c r="Q1188" t="s">
        <v>2523</v>
      </c>
      <c r="R1188" t="s">
        <v>2524</v>
      </c>
      <c r="S1188">
        <v>365</v>
      </c>
      <c r="T1188" t="s">
        <v>2693</v>
      </c>
      <c r="U1188" s="74" t="s">
        <v>2694</v>
      </c>
      <c r="V1188" t="s">
        <v>2267</v>
      </c>
      <c r="W1188" t="s">
        <v>2268</v>
      </c>
      <c r="X1188">
        <v>11.82</v>
      </c>
      <c r="Y1188">
        <v>9.42</v>
      </c>
      <c r="Z1188">
        <v>6.24</v>
      </c>
      <c r="AA1188">
        <v>3.12</v>
      </c>
    </row>
    <row r="1189" spans="1:27" x14ac:dyDescent="0.25">
      <c r="A1189" t="s">
        <v>2692</v>
      </c>
      <c r="B1189" t="s">
        <v>715</v>
      </c>
      <c r="C1189" t="s">
        <v>1915</v>
      </c>
      <c r="D1189" t="s">
        <v>717</v>
      </c>
      <c r="E1189" t="s">
        <v>716</v>
      </c>
      <c r="F1189" t="s">
        <v>718</v>
      </c>
      <c r="G1189" t="s">
        <v>2492</v>
      </c>
      <c r="H1189" t="s">
        <v>906</v>
      </c>
      <c r="I1189" t="s">
        <v>907</v>
      </c>
      <c r="J1189" s="74" t="s">
        <v>2493</v>
      </c>
      <c r="K1189" t="s">
        <v>2494</v>
      </c>
      <c r="L1189" t="s">
        <v>2495</v>
      </c>
      <c r="M1189" s="74" t="s">
        <v>2496</v>
      </c>
      <c r="N1189" t="s">
        <v>2497</v>
      </c>
      <c r="O1189" t="s">
        <v>2498</v>
      </c>
      <c r="P1189" s="74" t="s">
        <v>2522</v>
      </c>
      <c r="Q1189" t="s">
        <v>2523</v>
      </c>
      <c r="R1189" t="s">
        <v>2524</v>
      </c>
      <c r="S1189">
        <v>365</v>
      </c>
      <c r="T1189" t="s">
        <v>2693</v>
      </c>
      <c r="U1189" s="74" t="s">
        <v>2694</v>
      </c>
      <c r="V1189" t="s">
        <v>2211</v>
      </c>
      <c r="W1189" t="s">
        <v>2212</v>
      </c>
      <c r="X1189">
        <v>11.82</v>
      </c>
      <c r="Y1189">
        <v>24.18</v>
      </c>
      <c r="Z1189">
        <v>14.84</v>
      </c>
      <c r="AA1189">
        <v>7.42</v>
      </c>
    </row>
    <row r="1190" spans="1:27" x14ac:dyDescent="0.25">
      <c r="A1190" t="s">
        <v>2692</v>
      </c>
      <c r="B1190" t="s">
        <v>715</v>
      </c>
      <c r="C1190" t="s">
        <v>1915</v>
      </c>
      <c r="D1190" t="s">
        <v>717</v>
      </c>
      <c r="E1190" t="s">
        <v>716</v>
      </c>
      <c r="F1190" t="s">
        <v>718</v>
      </c>
      <c r="G1190" t="s">
        <v>2492</v>
      </c>
      <c r="H1190" t="s">
        <v>906</v>
      </c>
      <c r="I1190" t="s">
        <v>907</v>
      </c>
      <c r="J1190" s="74" t="s">
        <v>2493</v>
      </c>
      <c r="K1190" t="s">
        <v>2494</v>
      </c>
      <c r="L1190" t="s">
        <v>2495</v>
      </c>
      <c r="M1190" s="74" t="s">
        <v>2496</v>
      </c>
      <c r="N1190" t="s">
        <v>2497</v>
      </c>
      <c r="O1190" t="s">
        <v>2498</v>
      </c>
      <c r="P1190" s="74" t="s">
        <v>2522</v>
      </c>
      <c r="Q1190" t="s">
        <v>2523</v>
      </c>
      <c r="R1190" t="s">
        <v>2524</v>
      </c>
      <c r="S1190">
        <v>365</v>
      </c>
      <c r="T1190" t="s">
        <v>2693</v>
      </c>
      <c r="U1190" s="74" t="s">
        <v>2694</v>
      </c>
      <c r="V1190" t="s">
        <v>2213</v>
      </c>
      <c r="W1190" t="s">
        <v>2214</v>
      </c>
      <c r="X1190">
        <v>11.82</v>
      </c>
      <c r="Y1190">
        <v>3.48</v>
      </c>
      <c r="Z1190">
        <v>2.08</v>
      </c>
      <c r="AA1190">
        <v>1.04</v>
      </c>
    </row>
    <row r="1191" spans="1:27" x14ac:dyDescent="0.25">
      <c r="A1191" t="s">
        <v>2692</v>
      </c>
      <c r="B1191" t="s">
        <v>715</v>
      </c>
      <c r="C1191" t="s">
        <v>1915</v>
      </c>
      <c r="D1191" t="s">
        <v>717</v>
      </c>
      <c r="E1191" t="s">
        <v>716</v>
      </c>
      <c r="F1191" t="s">
        <v>718</v>
      </c>
      <c r="G1191" t="s">
        <v>2492</v>
      </c>
      <c r="H1191" t="s">
        <v>906</v>
      </c>
      <c r="I1191" t="s">
        <v>907</v>
      </c>
      <c r="J1191" s="74" t="s">
        <v>2493</v>
      </c>
      <c r="K1191" t="s">
        <v>2494</v>
      </c>
      <c r="L1191" t="s">
        <v>2495</v>
      </c>
      <c r="M1191" s="74" t="s">
        <v>2496</v>
      </c>
      <c r="N1191" t="s">
        <v>2497</v>
      </c>
      <c r="O1191" t="s">
        <v>2498</v>
      </c>
      <c r="P1191" s="74" t="s">
        <v>2522</v>
      </c>
      <c r="Q1191" t="s">
        <v>2523</v>
      </c>
      <c r="R1191" t="s">
        <v>2524</v>
      </c>
      <c r="S1191">
        <v>365</v>
      </c>
      <c r="T1191" t="s">
        <v>2693</v>
      </c>
      <c r="U1191" s="74" t="s">
        <v>2694</v>
      </c>
      <c r="V1191" t="s">
        <v>2106</v>
      </c>
      <c r="W1191" t="s">
        <v>2107</v>
      </c>
      <c r="X1191">
        <v>11.82</v>
      </c>
      <c r="Y1191">
        <v>15.82</v>
      </c>
      <c r="Z1191">
        <v>15.81</v>
      </c>
      <c r="AA1191">
        <v>7.9</v>
      </c>
    </row>
    <row r="1192" spans="1:27" x14ac:dyDescent="0.25">
      <c r="A1192" t="s">
        <v>2692</v>
      </c>
      <c r="B1192" t="s">
        <v>715</v>
      </c>
      <c r="C1192" t="s">
        <v>1915</v>
      </c>
      <c r="D1192" t="s">
        <v>717</v>
      </c>
      <c r="E1192" t="s">
        <v>716</v>
      </c>
      <c r="F1192" t="s">
        <v>718</v>
      </c>
      <c r="G1192" t="s">
        <v>2492</v>
      </c>
      <c r="H1192" t="s">
        <v>906</v>
      </c>
      <c r="I1192" t="s">
        <v>907</v>
      </c>
      <c r="J1192" s="74" t="s">
        <v>2493</v>
      </c>
      <c r="K1192" t="s">
        <v>2494</v>
      </c>
      <c r="L1192" t="s">
        <v>2495</v>
      </c>
      <c r="M1192" s="74" t="s">
        <v>2496</v>
      </c>
      <c r="N1192" t="s">
        <v>2497</v>
      </c>
      <c r="O1192" t="s">
        <v>2498</v>
      </c>
      <c r="P1192" s="74" t="s">
        <v>2522</v>
      </c>
      <c r="Q1192" t="s">
        <v>2523</v>
      </c>
      <c r="R1192" t="s">
        <v>2524</v>
      </c>
      <c r="S1192">
        <v>365</v>
      </c>
      <c r="T1192" t="s">
        <v>2693</v>
      </c>
      <c r="U1192" s="74" t="s">
        <v>2694</v>
      </c>
      <c r="V1192" t="s">
        <v>1954</v>
      </c>
      <c r="W1192" t="s">
        <v>1955</v>
      </c>
      <c r="X1192">
        <v>11.82</v>
      </c>
      <c r="Y1192">
        <v>10.5</v>
      </c>
      <c r="Z1192">
        <v>10.5</v>
      </c>
      <c r="AA1192">
        <v>5.25</v>
      </c>
    </row>
    <row r="1193" spans="1:27" x14ac:dyDescent="0.25">
      <c r="A1193" t="s">
        <v>2692</v>
      </c>
      <c r="B1193" t="s">
        <v>715</v>
      </c>
      <c r="C1193" t="s">
        <v>1915</v>
      </c>
      <c r="D1193" t="s">
        <v>717</v>
      </c>
      <c r="E1193" t="s">
        <v>716</v>
      </c>
      <c r="F1193" t="s">
        <v>718</v>
      </c>
      <c r="G1193" t="s">
        <v>2492</v>
      </c>
      <c r="H1193" t="s">
        <v>906</v>
      </c>
      <c r="I1193" t="s">
        <v>907</v>
      </c>
      <c r="J1193" s="74" t="s">
        <v>2493</v>
      </c>
      <c r="K1193" t="s">
        <v>2494</v>
      </c>
      <c r="L1193" t="s">
        <v>2495</v>
      </c>
      <c r="M1193" s="74" t="s">
        <v>2496</v>
      </c>
      <c r="N1193" t="s">
        <v>2497</v>
      </c>
      <c r="O1193" t="s">
        <v>2498</v>
      </c>
      <c r="P1193" s="74" t="s">
        <v>2522</v>
      </c>
      <c r="Q1193" t="s">
        <v>2523</v>
      </c>
      <c r="R1193" t="s">
        <v>2524</v>
      </c>
      <c r="S1193">
        <v>365</v>
      </c>
      <c r="T1193" t="s">
        <v>2693</v>
      </c>
      <c r="U1193" s="74" t="s">
        <v>2694</v>
      </c>
      <c r="V1193" t="s">
        <v>2111</v>
      </c>
      <c r="W1193" t="s">
        <v>2112</v>
      </c>
      <c r="X1193">
        <v>11.82</v>
      </c>
      <c r="Y1193">
        <v>18.440000000000001</v>
      </c>
      <c r="Z1193">
        <v>16.86</v>
      </c>
      <c r="AA1193">
        <v>8.43</v>
      </c>
    </row>
    <row r="1194" spans="1:27" x14ac:dyDescent="0.25">
      <c r="A1194" t="s">
        <v>2692</v>
      </c>
      <c r="B1194" t="s">
        <v>715</v>
      </c>
      <c r="C1194" t="s">
        <v>1915</v>
      </c>
      <c r="D1194" t="s">
        <v>717</v>
      </c>
      <c r="E1194" t="s">
        <v>716</v>
      </c>
      <c r="F1194" t="s">
        <v>718</v>
      </c>
      <c r="G1194" t="s">
        <v>2492</v>
      </c>
      <c r="H1194" t="s">
        <v>906</v>
      </c>
      <c r="I1194" t="s">
        <v>907</v>
      </c>
      <c r="J1194" s="74" t="s">
        <v>2493</v>
      </c>
      <c r="K1194" t="s">
        <v>2494</v>
      </c>
      <c r="L1194" t="s">
        <v>2495</v>
      </c>
      <c r="M1194" s="74" t="s">
        <v>2496</v>
      </c>
      <c r="N1194" t="s">
        <v>2497</v>
      </c>
      <c r="O1194" t="s">
        <v>2498</v>
      </c>
      <c r="P1194" s="74" t="s">
        <v>2522</v>
      </c>
      <c r="Q1194" t="s">
        <v>2523</v>
      </c>
      <c r="R1194" t="s">
        <v>2524</v>
      </c>
      <c r="S1194">
        <v>365</v>
      </c>
      <c r="T1194" t="s">
        <v>2693</v>
      </c>
      <c r="U1194" s="74" t="s">
        <v>2694</v>
      </c>
      <c r="V1194" t="s">
        <v>2334</v>
      </c>
      <c r="W1194" t="s">
        <v>124</v>
      </c>
      <c r="X1194">
        <v>11.82</v>
      </c>
      <c r="Y1194">
        <v>38.44</v>
      </c>
      <c r="Z1194">
        <v>8.4600000000000009</v>
      </c>
      <c r="AA1194">
        <v>4.2300000000000004</v>
      </c>
    </row>
    <row r="1195" spans="1:27" x14ac:dyDescent="0.25">
      <c r="A1195" t="s">
        <v>2692</v>
      </c>
      <c r="B1195" t="s">
        <v>715</v>
      </c>
      <c r="C1195" t="s">
        <v>1915</v>
      </c>
      <c r="D1195" t="s">
        <v>717</v>
      </c>
      <c r="E1195" t="s">
        <v>716</v>
      </c>
      <c r="F1195" t="s">
        <v>718</v>
      </c>
      <c r="G1195" t="s">
        <v>2492</v>
      </c>
      <c r="H1195" t="s">
        <v>906</v>
      </c>
      <c r="I1195" t="s">
        <v>907</v>
      </c>
      <c r="J1195" s="74" t="s">
        <v>2493</v>
      </c>
      <c r="K1195" t="s">
        <v>2494</v>
      </c>
      <c r="L1195" t="s">
        <v>2495</v>
      </c>
      <c r="M1195" s="74" t="s">
        <v>2496</v>
      </c>
      <c r="N1195" t="s">
        <v>2497</v>
      </c>
      <c r="O1195" t="s">
        <v>2498</v>
      </c>
      <c r="P1195" s="74" t="s">
        <v>2522</v>
      </c>
      <c r="Q1195" t="s">
        <v>2523</v>
      </c>
      <c r="R1195" t="s">
        <v>2524</v>
      </c>
      <c r="S1195">
        <v>365</v>
      </c>
      <c r="T1195" t="s">
        <v>2693</v>
      </c>
      <c r="U1195" s="74" t="s">
        <v>2694</v>
      </c>
      <c r="V1195" t="s">
        <v>2198</v>
      </c>
      <c r="W1195" t="s">
        <v>2199</v>
      </c>
      <c r="X1195">
        <v>11.82</v>
      </c>
      <c r="Y1195">
        <v>22.86</v>
      </c>
      <c r="Z1195">
        <v>22.85</v>
      </c>
      <c r="AA1195">
        <v>11.42</v>
      </c>
    </row>
    <row r="1196" spans="1:27" x14ac:dyDescent="0.25">
      <c r="A1196" t="s">
        <v>2692</v>
      </c>
      <c r="B1196" t="s">
        <v>715</v>
      </c>
      <c r="C1196" t="s">
        <v>1915</v>
      </c>
      <c r="D1196" t="s">
        <v>717</v>
      </c>
      <c r="E1196" t="s">
        <v>716</v>
      </c>
      <c r="F1196" t="s">
        <v>718</v>
      </c>
      <c r="G1196" t="s">
        <v>2492</v>
      </c>
      <c r="H1196" t="s">
        <v>906</v>
      </c>
      <c r="I1196" t="s">
        <v>907</v>
      </c>
      <c r="J1196" s="74" t="s">
        <v>2493</v>
      </c>
      <c r="K1196" t="s">
        <v>2494</v>
      </c>
      <c r="L1196" t="s">
        <v>2495</v>
      </c>
      <c r="M1196" s="74" t="s">
        <v>2496</v>
      </c>
      <c r="N1196" t="s">
        <v>2497</v>
      </c>
      <c r="O1196" t="s">
        <v>2498</v>
      </c>
      <c r="P1196" s="74" t="s">
        <v>2522</v>
      </c>
      <c r="Q1196" t="s">
        <v>2523</v>
      </c>
      <c r="R1196" t="s">
        <v>2524</v>
      </c>
      <c r="S1196">
        <v>365</v>
      </c>
      <c r="T1196" t="s">
        <v>2693</v>
      </c>
      <c r="U1196" s="74" t="s">
        <v>2694</v>
      </c>
      <c r="V1196" t="s">
        <v>2151</v>
      </c>
      <c r="W1196" t="s">
        <v>977</v>
      </c>
      <c r="X1196">
        <v>11.82</v>
      </c>
      <c r="Y1196">
        <v>16.3</v>
      </c>
    </row>
    <row r="1197" spans="1:27" x14ac:dyDescent="0.25">
      <c r="A1197" t="s">
        <v>2692</v>
      </c>
      <c r="B1197" t="s">
        <v>715</v>
      </c>
      <c r="C1197" t="s">
        <v>1915</v>
      </c>
      <c r="D1197" t="s">
        <v>717</v>
      </c>
      <c r="E1197" t="s">
        <v>716</v>
      </c>
      <c r="F1197" t="s">
        <v>718</v>
      </c>
      <c r="G1197" t="s">
        <v>2492</v>
      </c>
      <c r="H1197" t="s">
        <v>906</v>
      </c>
      <c r="I1197" t="s">
        <v>907</v>
      </c>
      <c r="J1197" s="74" t="s">
        <v>2493</v>
      </c>
      <c r="K1197" t="s">
        <v>2494</v>
      </c>
      <c r="L1197" t="s">
        <v>2495</v>
      </c>
      <c r="M1197" s="74" t="s">
        <v>2496</v>
      </c>
      <c r="N1197" t="s">
        <v>2497</v>
      </c>
      <c r="O1197" t="s">
        <v>2498</v>
      </c>
      <c r="P1197" s="74" t="s">
        <v>2522</v>
      </c>
      <c r="Q1197" t="s">
        <v>2523</v>
      </c>
      <c r="R1197" t="s">
        <v>2524</v>
      </c>
      <c r="S1197">
        <v>365</v>
      </c>
      <c r="T1197" t="s">
        <v>2693</v>
      </c>
      <c r="U1197" s="74" t="s">
        <v>2694</v>
      </c>
      <c r="V1197" t="s">
        <v>2473</v>
      </c>
      <c r="W1197" t="s">
        <v>2474</v>
      </c>
      <c r="X1197">
        <v>11.82</v>
      </c>
      <c r="Y1197">
        <v>7.5</v>
      </c>
      <c r="Z1197">
        <v>6.4</v>
      </c>
      <c r="AA1197">
        <v>3.2</v>
      </c>
    </row>
    <row r="1198" spans="1:27" x14ac:dyDescent="0.25">
      <c r="A1198" t="s">
        <v>2692</v>
      </c>
      <c r="B1198" t="s">
        <v>715</v>
      </c>
      <c r="C1198" t="s">
        <v>1915</v>
      </c>
      <c r="D1198" t="s">
        <v>717</v>
      </c>
      <c r="E1198" t="s">
        <v>716</v>
      </c>
      <c r="F1198" t="s">
        <v>718</v>
      </c>
      <c r="G1198" t="s">
        <v>2492</v>
      </c>
      <c r="H1198" t="s">
        <v>906</v>
      </c>
      <c r="I1198" t="s">
        <v>907</v>
      </c>
      <c r="J1198" s="74" t="s">
        <v>2493</v>
      </c>
      <c r="K1198" t="s">
        <v>2494</v>
      </c>
      <c r="L1198" t="s">
        <v>2495</v>
      </c>
      <c r="M1198" s="74" t="s">
        <v>2496</v>
      </c>
      <c r="N1198" t="s">
        <v>2497</v>
      </c>
      <c r="O1198" t="s">
        <v>2498</v>
      </c>
      <c r="P1198" s="74" t="s">
        <v>2522</v>
      </c>
      <c r="Q1198" t="s">
        <v>2523</v>
      </c>
      <c r="R1198" t="s">
        <v>2524</v>
      </c>
      <c r="S1198">
        <v>365</v>
      </c>
      <c r="T1198" t="s">
        <v>2693</v>
      </c>
      <c r="U1198" s="74" t="s">
        <v>2694</v>
      </c>
      <c r="V1198" t="s">
        <v>2196</v>
      </c>
      <c r="W1198" t="s">
        <v>1337</v>
      </c>
      <c r="X1198">
        <v>11.82</v>
      </c>
      <c r="Y1198">
        <v>54.7</v>
      </c>
      <c r="Z1198">
        <v>6.4</v>
      </c>
      <c r="AA1198">
        <v>3.2</v>
      </c>
    </row>
    <row r="1199" spans="1:27" x14ac:dyDescent="0.25">
      <c r="A1199" t="s">
        <v>2692</v>
      </c>
      <c r="B1199" t="s">
        <v>715</v>
      </c>
      <c r="C1199" t="s">
        <v>1915</v>
      </c>
      <c r="D1199" t="s">
        <v>717</v>
      </c>
      <c r="E1199" t="s">
        <v>716</v>
      </c>
      <c r="F1199" t="s">
        <v>718</v>
      </c>
      <c r="G1199" t="s">
        <v>2492</v>
      </c>
      <c r="H1199" t="s">
        <v>906</v>
      </c>
      <c r="I1199" t="s">
        <v>907</v>
      </c>
      <c r="J1199" s="74" t="s">
        <v>2493</v>
      </c>
      <c r="K1199" t="s">
        <v>2494</v>
      </c>
      <c r="L1199" t="s">
        <v>2495</v>
      </c>
      <c r="M1199" s="74" t="s">
        <v>2496</v>
      </c>
      <c r="N1199" t="s">
        <v>2497</v>
      </c>
      <c r="O1199" t="s">
        <v>2498</v>
      </c>
      <c r="P1199" s="74" t="s">
        <v>2522</v>
      </c>
      <c r="Q1199" t="s">
        <v>2523</v>
      </c>
      <c r="R1199" t="s">
        <v>2524</v>
      </c>
      <c r="S1199">
        <v>365</v>
      </c>
      <c r="T1199" t="s">
        <v>2693</v>
      </c>
      <c r="U1199" s="74" t="s">
        <v>2694</v>
      </c>
      <c r="V1199" t="s">
        <v>2215</v>
      </c>
      <c r="W1199" t="s">
        <v>2216</v>
      </c>
      <c r="X1199">
        <v>11.82</v>
      </c>
      <c r="Y1199">
        <v>22.03</v>
      </c>
      <c r="Z1199">
        <v>12.67</v>
      </c>
      <c r="AA1199">
        <v>6.34</v>
      </c>
    </row>
    <row r="1200" spans="1:27" x14ac:dyDescent="0.25">
      <c r="A1200" t="s">
        <v>2697</v>
      </c>
      <c r="B1200" t="s">
        <v>715</v>
      </c>
      <c r="C1200" t="s">
        <v>1915</v>
      </c>
      <c r="D1200" t="s">
        <v>717</v>
      </c>
      <c r="E1200" t="s">
        <v>716</v>
      </c>
      <c r="F1200" t="s">
        <v>718</v>
      </c>
      <c r="G1200" t="s">
        <v>1639</v>
      </c>
      <c r="H1200" t="s">
        <v>1916</v>
      </c>
      <c r="I1200" t="s">
        <v>1917</v>
      </c>
      <c r="J1200" s="74" t="s">
        <v>2698</v>
      </c>
      <c r="K1200" t="s">
        <v>2699</v>
      </c>
      <c r="L1200" t="s">
        <v>2700</v>
      </c>
      <c r="M1200" s="74" t="s">
        <v>2701</v>
      </c>
      <c r="N1200" t="s">
        <v>2702</v>
      </c>
      <c r="O1200" t="s">
        <v>2703</v>
      </c>
      <c r="S1200">
        <v>365</v>
      </c>
      <c r="T1200" t="s">
        <v>2704</v>
      </c>
      <c r="U1200" s="74" t="s">
        <v>2705</v>
      </c>
      <c r="V1200" t="s">
        <v>2382</v>
      </c>
      <c r="W1200" t="s">
        <v>2383</v>
      </c>
      <c r="X1200">
        <v>1.5</v>
      </c>
      <c r="Y1200">
        <v>176.25</v>
      </c>
      <c r="Z1200">
        <v>138.05000000000001</v>
      </c>
      <c r="AA1200">
        <v>69.03</v>
      </c>
    </row>
    <row r="1201" spans="1:27" x14ac:dyDescent="0.25">
      <c r="A1201" t="s">
        <v>2706</v>
      </c>
      <c r="B1201" t="s">
        <v>715</v>
      </c>
      <c r="C1201" t="s">
        <v>1915</v>
      </c>
      <c r="D1201" t="s">
        <v>717</v>
      </c>
      <c r="E1201" t="s">
        <v>716</v>
      </c>
      <c r="F1201" t="s">
        <v>718</v>
      </c>
      <c r="G1201" t="s">
        <v>2707</v>
      </c>
      <c r="H1201" t="s">
        <v>1943</v>
      </c>
      <c r="I1201" t="s">
        <v>1944</v>
      </c>
      <c r="J1201" s="74" t="s">
        <v>2708</v>
      </c>
      <c r="K1201" t="s">
        <v>1053</v>
      </c>
      <c r="L1201" t="s">
        <v>2709</v>
      </c>
      <c r="M1201" s="74" t="s">
        <v>2710</v>
      </c>
      <c r="N1201" t="s">
        <v>2711</v>
      </c>
      <c r="O1201" t="s">
        <v>2712</v>
      </c>
      <c r="P1201" s="74" t="s">
        <v>2713</v>
      </c>
      <c r="Q1201" t="s">
        <v>2714</v>
      </c>
      <c r="R1201" t="s">
        <v>2715</v>
      </c>
      <c r="S1201">
        <v>180</v>
      </c>
      <c r="T1201" t="s">
        <v>2716</v>
      </c>
      <c r="U1201" s="74" t="s">
        <v>2717</v>
      </c>
      <c r="V1201" t="s">
        <v>1956</v>
      </c>
      <c r="W1201" t="s">
        <v>1957</v>
      </c>
      <c r="X1201">
        <v>5</v>
      </c>
      <c r="Y1201">
        <v>170.43</v>
      </c>
    </row>
    <row r="1202" spans="1:27" x14ac:dyDescent="0.25">
      <c r="A1202" t="s">
        <v>2706</v>
      </c>
      <c r="B1202" t="s">
        <v>715</v>
      </c>
      <c r="C1202" t="s">
        <v>1915</v>
      </c>
      <c r="D1202" t="s">
        <v>717</v>
      </c>
      <c r="E1202" t="s">
        <v>716</v>
      </c>
      <c r="F1202" t="s">
        <v>718</v>
      </c>
      <c r="G1202" t="s">
        <v>2707</v>
      </c>
      <c r="H1202" t="s">
        <v>1943</v>
      </c>
      <c r="I1202" t="s">
        <v>1944</v>
      </c>
      <c r="J1202" s="74" t="s">
        <v>2708</v>
      </c>
      <c r="K1202" t="s">
        <v>1053</v>
      </c>
      <c r="L1202" t="s">
        <v>2709</v>
      </c>
      <c r="M1202" s="74" t="s">
        <v>2710</v>
      </c>
      <c r="N1202" t="s">
        <v>2711</v>
      </c>
      <c r="O1202" t="s">
        <v>2712</v>
      </c>
      <c r="P1202" s="74" t="s">
        <v>2713</v>
      </c>
      <c r="Q1202" t="s">
        <v>2714</v>
      </c>
      <c r="R1202" t="s">
        <v>2715</v>
      </c>
      <c r="S1202">
        <v>180</v>
      </c>
      <c r="T1202" t="s">
        <v>2716</v>
      </c>
      <c r="U1202" s="74" t="s">
        <v>2717</v>
      </c>
      <c r="V1202" t="s">
        <v>1954</v>
      </c>
      <c r="W1202" t="s">
        <v>1955</v>
      </c>
      <c r="X1202">
        <v>5</v>
      </c>
      <c r="Y1202">
        <v>7.66</v>
      </c>
    </row>
    <row r="1203" spans="1:27" x14ac:dyDescent="0.25">
      <c r="A1203" t="s">
        <v>2706</v>
      </c>
      <c r="B1203" t="s">
        <v>715</v>
      </c>
      <c r="C1203" t="s">
        <v>1915</v>
      </c>
      <c r="D1203" t="s">
        <v>717</v>
      </c>
      <c r="E1203" t="s">
        <v>716</v>
      </c>
      <c r="F1203" t="s">
        <v>718</v>
      </c>
      <c r="G1203" t="s">
        <v>2707</v>
      </c>
      <c r="H1203" t="s">
        <v>1943</v>
      </c>
      <c r="I1203" t="s">
        <v>1944</v>
      </c>
      <c r="J1203" s="74" t="s">
        <v>2708</v>
      </c>
      <c r="K1203" t="s">
        <v>1053</v>
      </c>
      <c r="L1203" t="s">
        <v>2709</v>
      </c>
      <c r="M1203" s="74" t="s">
        <v>2710</v>
      </c>
      <c r="N1203" t="s">
        <v>2711</v>
      </c>
      <c r="O1203" t="s">
        <v>2712</v>
      </c>
      <c r="P1203" s="74" t="s">
        <v>2713</v>
      </c>
      <c r="Q1203" t="s">
        <v>2714</v>
      </c>
      <c r="R1203" t="s">
        <v>2715</v>
      </c>
      <c r="S1203">
        <v>180</v>
      </c>
      <c r="T1203" t="s">
        <v>2716</v>
      </c>
      <c r="U1203" s="74" t="s">
        <v>2717</v>
      </c>
      <c r="V1203" t="s">
        <v>2277</v>
      </c>
      <c r="W1203" t="s">
        <v>1928</v>
      </c>
      <c r="X1203">
        <v>5</v>
      </c>
      <c r="Y1203">
        <v>15.68</v>
      </c>
    </row>
    <row r="1204" spans="1:27" x14ac:dyDescent="0.25">
      <c r="A1204" t="s">
        <v>2718</v>
      </c>
      <c r="B1204" t="s">
        <v>715</v>
      </c>
      <c r="C1204" t="s">
        <v>1915</v>
      </c>
      <c r="D1204" t="s">
        <v>717</v>
      </c>
      <c r="E1204" t="s">
        <v>716</v>
      </c>
      <c r="F1204" t="s">
        <v>718</v>
      </c>
      <c r="G1204" t="s">
        <v>2719</v>
      </c>
      <c r="H1204" t="s">
        <v>906</v>
      </c>
      <c r="I1204" t="s">
        <v>907</v>
      </c>
      <c r="J1204" s="74" t="s">
        <v>2720</v>
      </c>
      <c r="K1204" t="s">
        <v>2721</v>
      </c>
      <c r="L1204" t="s">
        <v>2722</v>
      </c>
      <c r="M1204" s="74" t="s">
        <v>2484</v>
      </c>
      <c r="N1204" t="s">
        <v>2485</v>
      </c>
      <c r="O1204" t="s">
        <v>2486</v>
      </c>
      <c r="P1204" s="74" t="s">
        <v>2522</v>
      </c>
      <c r="Q1204" t="s">
        <v>2523</v>
      </c>
      <c r="R1204" t="s">
        <v>2524</v>
      </c>
      <c r="S1204">
        <v>365</v>
      </c>
      <c r="T1204" t="s">
        <v>2723</v>
      </c>
      <c r="U1204" s="74" t="s">
        <v>2724</v>
      </c>
      <c r="V1204" t="s">
        <v>2154</v>
      </c>
      <c r="W1204" t="s">
        <v>2155</v>
      </c>
      <c r="X1204">
        <v>12.19</v>
      </c>
      <c r="Y1204">
        <v>67.63</v>
      </c>
      <c r="Z1204">
        <v>53.63</v>
      </c>
      <c r="AA1204">
        <v>26.81</v>
      </c>
    </row>
    <row r="1205" spans="1:27" x14ac:dyDescent="0.25">
      <c r="A1205" t="s">
        <v>2718</v>
      </c>
      <c r="B1205" t="s">
        <v>715</v>
      </c>
      <c r="C1205" t="s">
        <v>1915</v>
      </c>
      <c r="D1205" t="s">
        <v>717</v>
      </c>
      <c r="E1205" t="s">
        <v>716</v>
      </c>
      <c r="F1205" t="s">
        <v>718</v>
      </c>
      <c r="G1205" t="s">
        <v>2719</v>
      </c>
      <c r="H1205" t="s">
        <v>906</v>
      </c>
      <c r="I1205" t="s">
        <v>907</v>
      </c>
      <c r="J1205" s="74" t="s">
        <v>2720</v>
      </c>
      <c r="K1205" t="s">
        <v>2721</v>
      </c>
      <c r="L1205" t="s">
        <v>2722</v>
      </c>
      <c r="M1205" s="74" t="s">
        <v>2484</v>
      </c>
      <c r="N1205" t="s">
        <v>2485</v>
      </c>
      <c r="O1205" t="s">
        <v>2486</v>
      </c>
      <c r="P1205" s="74" t="s">
        <v>2522</v>
      </c>
      <c r="Q1205" t="s">
        <v>2523</v>
      </c>
      <c r="R1205" t="s">
        <v>2524</v>
      </c>
      <c r="S1205">
        <v>365</v>
      </c>
      <c r="T1205" t="s">
        <v>2723</v>
      </c>
      <c r="U1205" s="74" t="s">
        <v>2724</v>
      </c>
      <c r="V1205" t="s">
        <v>2151</v>
      </c>
      <c r="W1205" t="s">
        <v>977</v>
      </c>
      <c r="X1205">
        <v>12.19</v>
      </c>
      <c r="Y1205">
        <v>0.96</v>
      </c>
      <c r="Z1205">
        <v>0.96</v>
      </c>
      <c r="AA1205">
        <v>0.48</v>
      </c>
    </row>
    <row r="1206" spans="1:27" x14ac:dyDescent="0.25">
      <c r="A1206" t="s">
        <v>2718</v>
      </c>
      <c r="B1206" t="s">
        <v>715</v>
      </c>
      <c r="C1206" t="s">
        <v>1915</v>
      </c>
      <c r="D1206" t="s">
        <v>717</v>
      </c>
      <c r="E1206" t="s">
        <v>716</v>
      </c>
      <c r="F1206" t="s">
        <v>718</v>
      </c>
      <c r="G1206" t="s">
        <v>2719</v>
      </c>
      <c r="H1206" t="s">
        <v>906</v>
      </c>
      <c r="I1206" t="s">
        <v>907</v>
      </c>
      <c r="J1206" s="74" t="s">
        <v>2720</v>
      </c>
      <c r="K1206" t="s">
        <v>2721</v>
      </c>
      <c r="L1206" t="s">
        <v>2722</v>
      </c>
      <c r="M1206" s="74" t="s">
        <v>2484</v>
      </c>
      <c r="N1206" t="s">
        <v>2485</v>
      </c>
      <c r="O1206" t="s">
        <v>2486</v>
      </c>
      <c r="P1206" s="74" t="s">
        <v>2522</v>
      </c>
      <c r="Q1206" t="s">
        <v>2523</v>
      </c>
      <c r="R1206" t="s">
        <v>2524</v>
      </c>
      <c r="S1206">
        <v>365</v>
      </c>
      <c r="T1206" t="s">
        <v>2723</v>
      </c>
      <c r="U1206" s="74" t="s">
        <v>2724</v>
      </c>
      <c r="V1206" t="s">
        <v>2198</v>
      </c>
      <c r="W1206" t="s">
        <v>2199</v>
      </c>
      <c r="X1206">
        <v>12.19</v>
      </c>
      <c r="Y1206">
        <v>19.73</v>
      </c>
      <c r="Z1206">
        <v>19.04</v>
      </c>
      <c r="AA1206">
        <v>9.52</v>
      </c>
    </row>
    <row r="1207" spans="1:27" x14ac:dyDescent="0.25">
      <c r="A1207" t="s">
        <v>2718</v>
      </c>
      <c r="B1207" t="s">
        <v>715</v>
      </c>
      <c r="C1207" t="s">
        <v>1915</v>
      </c>
      <c r="D1207" t="s">
        <v>717</v>
      </c>
      <c r="E1207" t="s">
        <v>716</v>
      </c>
      <c r="F1207" t="s">
        <v>718</v>
      </c>
      <c r="G1207" t="s">
        <v>2719</v>
      </c>
      <c r="H1207" t="s">
        <v>906</v>
      </c>
      <c r="I1207" t="s">
        <v>907</v>
      </c>
      <c r="J1207" s="74" t="s">
        <v>2720</v>
      </c>
      <c r="K1207" t="s">
        <v>2721</v>
      </c>
      <c r="L1207" t="s">
        <v>2722</v>
      </c>
      <c r="M1207" s="74" t="s">
        <v>2484</v>
      </c>
      <c r="N1207" t="s">
        <v>2485</v>
      </c>
      <c r="O1207" t="s">
        <v>2486</v>
      </c>
      <c r="P1207" s="74" t="s">
        <v>2522</v>
      </c>
      <c r="Q1207" t="s">
        <v>2523</v>
      </c>
      <c r="R1207" t="s">
        <v>2524</v>
      </c>
      <c r="S1207">
        <v>365</v>
      </c>
      <c r="T1207" t="s">
        <v>2723</v>
      </c>
      <c r="U1207" s="74" t="s">
        <v>2724</v>
      </c>
      <c r="V1207" t="s">
        <v>2186</v>
      </c>
      <c r="W1207" t="s">
        <v>740</v>
      </c>
      <c r="X1207">
        <v>12.19</v>
      </c>
      <c r="Y1207">
        <v>25.01</v>
      </c>
      <c r="Z1207">
        <v>9.82</v>
      </c>
      <c r="AA1207">
        <v>4.91</v>
      </c>
    </row>
    <row r="1208" spans="1:27" x14ac:dyDescent="0.25">
      <c r="A1208" t="s">
        <v>2718</v>
      </c>
      <c r="B1208" t="s">
        <v>715</v>
      </c>
      <c r="C1208" t="s">
        <v>1915</v>
      </c>
      <c r="D1208" t="s">
        <v>717</v>
      </c>
      <c r="E1208" t="s">
        <v>716</v>
      </c>
      <c r="F1208" t="s">
        <v>718</v>
      </c>
      <c r="G1208" t="s">
        <v>2719</v>
      </c>
      <c r="H1208" t="s">
        <v>906</v>
      </c>
      <c r="I1208" t="s">
        <v>907</v>
      </c>
      <c r="J1208" s="74" t="s">
        <v>2720</v>
      </c>
      <c r="K1208" t="s">
        <v>2721</v>
      </c>
      <c r="L1208" t="s">
        <v>2722</v>
      </c>
      <c r="M1208" s="74" t="s">
        <v>2484</v>
      </c>
      <c r="N1208" t="s">
        <v>2485</v>
      </c>
      <c r="O1208" t="s">
        <v>2486</v>
      </c>
      <c r="P1208" s="74" t="s">
        <v>2522</v>
      </c>
      <c r="Q1208" t="s">
        <v>2523</v>
      </c>
      <c r="R1208" t="s">
        <v>2524</v>
      </c>
      <c r="S1208">
        <v>365</v>
      </c>
      <c r="T1208" t="s">
        <v>2723</v>
      </c>
      <c r="U1208" s="74" t="s">
        <v>2724</v>
      </c>
      <c r="V1208" t="s">
        <v>2215</v>
      </c>
      <c r="W1208" t="s">
        <v>2216</v>
      </c>
      <c r="X1208">
        <v>12.19</v>
      </c>
      <c r="Y1208">
        <v>63.22</v>
      </c>
      <c r="Z1208">
        <v>15.28</v>
      </c>
      <c r="AA1208">
        <v>7.64</v>
      </c>
    </row>
    <row r="1209" spans="1:27" x14ac:dyDescent="0.25">
      <c r="A1209" t="s">
        <v>2718</v>
      </c>
      <c r="B1209" t="s">
        <v>715</v>
      </c>
      <c r="C1209" t="s">
        <v>1915</v>
      </c>
      <c r="D1209" t="s">
        <v>717</v>
      </c>
      <c r="E1209" t="s">
        <v>716</v>
      </c>
      <c r="F1209" t="s">
        <v>718</v>
      </c>
      <c r="G1209" t="s">
        <v>2719</v>
      </c>
      <c r="H1209" t="s">
        <v>906</v>
      </c>
      <c r="I1209" t="s">
        <v>907</v>
      </c>
      <c r="J1209" s="74" t="s">
        <v>2720</v>
      </c>
      <c r="K1209" t="s">
        <v>2721</v>
      </c>
      <c r="L1209" t="s">
        <v>2722</v>
      </c>
      <c r="M1209" s="74" t="s">
        <v>2484</v>
      </c>
      <c r="N1209" t="s">
        <v>2485</v>
      </c>
      <c r="O1209" t="s">
        <v>2486</v>
      </c>
      <c r="P1209" s="74" t="s">
        <v>2522</v>
      </c>
      <c r="Q1209" t="s">
        <v>2523</v>
      </c>
      <c r="R1209" t="s">
        <v>2524</v>
      </c>
      <c r="S1209">
        <v>365</v>
      </c>
      <c r="T1209" t="s">
        <v>2723</v>
      </c>
      <c r="U1209" s="74" t="s">
        <v>2724</v>
      </c>
      <c r="V1209" t="s">
        <v>2533</v>
      </c>
      <c r="W1209" t="s">
        <v>2534</v>
      </c>
      <c r="X1209">
        <v>12.19</v>
      </c>
      <c r="Y1209">
        <v>2.54</v>
      </c>
    </row>
    <row r="1210" spans="1:27" x14ac:dyDescent="0.25">
      <c r="A1210" t="s">
        <v>2718</v>
      </c>
      <c r="B1210" t="s">
        <v>715</v>
      </c>
      <c r="C1210" t="s">
        <v>1915</v>
      </c>
      <c r="D1210" t="s">
        <v>717</v>
      </c>
      <c r="E1210" t="s">
        <v>716</v>
      </c>
      <c r="F1210" t="s">
        <v>718</v>
      </c>
      <c r="G1210" t="s">
        <v>2719</v>
      </c>
      <c r="H1210" t="s">
        <v>906</v>
      </c>
      <c r="I1210" t="s">
        <v>907</v>
      </c>
      <c r="J1210" s="74" t="s">
        <v>2720</v>
      </c>
      <c r="K1210" t="s">
        <v>2721</v>
      </c>
      <c r="L1210" t="s">
        <v>2722</v>
      </c>
      <c r="M1210" s="74" t="s">
        <v>2484</v>
      </c>
      <c r="N1210" t="s">
        <v>2485</v>
      </c>
      <c r="O1210" t="s">
        <v>2486</v>
      </c>
      <c r="P1210" s="74" t="s">
        <v>2522</v>
      </c>
      <c r="Q1210" t="s">
        <v>2523</v>
      </c>
      <c r="R1210" t="s">
        <v>2524</v>
      </c>
      <c r="S1210">
        <v>365</v>
      </c>
      <c r="T1210" t="s">
        <v>2723</v>
      </c>
      <c r="U1210" s="74" t="s">
        <v>2724</v>
      </c>
      <c r="V1210" t="s">
        <v>2395</v>
      </c>
      <c r="W1210" t="s">
        <v>971</v>
      </c>
      <c r="X1210">
        <v>12.19</v>
      </c>
      <c r="Y1210">
        <v>2.39</v>
      </c>
      <c r="Z1210">
        <v>2.3199999999999998</v>
      </c>
      <c r="AA1210">
        <v>1.1599999999999999</v>
      </c>
    </row>
    <row r="1211" spans="1:27" x14ac:dyDescent="0.25">
      <c r="A1211" t="s">
        <v>2718</v>
      </c>
      <c r="B1211" t="s">
        <v>715</v>
      </c>
      <c r="C1211" t="s">
        <v>1915</v>
      </c>
      <c r="D1211" t="s">
        <v>717</v>
      </c>
      <c r="E1211" t="s">
        <v>716</v>
      </c>
      <c r="F1211" t="s">
        <v>718</v>
      </c>
      <c r="G1211" t="s">
        <v>2719</v>
      </c>
      <c r="H1211" t="s">
        <v>906</v>
      </c>
      <c r="I1211" t="s">
        <v>907</v>
      </c>
      <c r="J1211" s="74" t="s">
        <v>2720</v>
      </c>
      <c r="K1211" t="s">
        <v>2721</v>
      </c>
      <c r="L1211" t="s">
        <v>2722</v>
      </c>
      <c r="M1211" s="74" t="s">
        <v>2484</v>
      </c>
      <c r="N1211" t="s">
        <v>2485</v>
      </c>
      <c r="O1211" t="s">
        <v>2486</v>
      </c>
      <c r="P1211" s="74" t="s">
        <v>2522</v>
      </c>
      <c r="Q1211" t="s">
        <v>2523</v>
      </c>
      <c r="R1211" t="s">
        <v>2524</v>
      </c>
      <c r="S1211">
        <v>365</v>
      </c>
      <c r="T1211" t="s">
        <v>2723</v>
      </c>
      <c r="U1211" s="74" t="s">
        <v>2724</v>
      </c>
      <c r="V1211" t="s">
        <v>2470</v>
      </c>
      <c r="W1211" t="s">
        <v>2094</v>
      </c>
      <c r="X1211">
        <v>12.19</v>
      </c>
      <c r="Y1211">
        <v>27.19</v>
      </c>
      <c r="Z1211">
        <v>24.21</v>
      </c>
      <c r="AA1211">
        <v>12.1</v>
      </c>
    </row>
    <row r="1212" spans="1:27" x14ac:dyDescent="0.25">
      <c r="A1212" t="s">
        <v>2718</v>
      </c>
      <c r="B1212" t="s">
        <v>715</v>
      </c>
      <c r="C1212" t="s">
        <v>1915</v>
      </c>
      <c r="D1212" t="s">
        <v>717</v>
      </c>
      <c r="E1212" t="s">
        <v>716</v>
      </c>
      <c r="F1212" t="s">
        <v>718</v>
      </c>
      <c r="G1212" t="s">
        <v>2719</v>
      </c>
      <c r="H1212" t="s">
        <v>906</v>
      </c>
      <c r="I1212" t="s">
        <v>907</v>
      </c>
      <c r="J1212" s="74" t="s">
        <v>2720</v>
      </c>
      <c r="K1212" t="s">
        <v>2721</v>
      </c>
      <c r="L1212" t="s">
        <v>2722</v>
      </c>
      <c r="M1212" s="74" t="s">
        <v>2484</v>
      </c>
      <c r="N1212" t="s">
        <v>2485</v>
      </c>
      <c r="O1212" t="s">
        <v>2486</v>
      </c>
      <c r="P1212" s="74" t="s">
        <v>2522</v>
      </c>
      <c r="Q1212" t="s">
        <v>2523</v>
      </c>
      <c r="R1212" t="s">
        <v>2524</v>
      </c>
      <c r="S1212">
        <v>365</v>
      </c>
      <c r="T1212" t="s">
        <v>2723</v>
      </c>
      <c r="U1212" s="74" t="s">
        <v>2724</v>
      </c>
      <c r="V1212" t="s">
        <v>2396</v>
      </c>
      <c r="W1212" t="s">
        <v>843</v>
      </c>
      <c r="X1212">
        <v>12.19</v>
      </c>
      <c r="Y1212">
        <v>13.35</v>
      </c>
    </row>
    <row r="1213" spans="1:27" x14ac:dyDescent="0.25">
      <c r="A1213" t="s">
        <v>2718</v>
      </c>
      <c r="B1213" t="s">
        <v>715</v>
      </c>
      <c r="C1213" t="s">
        <v>1915</v>
      </c>
      <c r="D1213" t="s">
        <v>717</v>
      </c>
      <c r="E1213" t="s">
        <v>716</v>
      </c>
      <c r="F1213" t="s">
        <v>718</v>
      </c>
      <c r="G1213" t="s">
        <v>2719</v>
      </c>
      <c r="H1213" t="s">
        <v>906</v>
      </c>
      <c r="I1213" t="s">
        <v>907</v>
      </c>
      <c r="J1213" s="74" t="s">
        <v>2720</v>
      </c>
      <c r="K1213" t="s">
        <v>2721</v>
      </c>
      <c r="L1213" t="s">
        <v>2722</v>
      </c>
      <c r="M1213" s="74" t="s">
        <v>2484</v>
      </c>
      <c r="N1213" t="s">
        <v>2485</v>
      </c>
      <c r="O1213" t="s">
        <v>2486</v>
      </c>
      <c r="P1213" s="74" t="s">
        <v>2522</v>
      </c>
      <c r="Q1213" t="s">
        <v>2523</v>
      </c>
      <c r="R1213" t="s">
        <v>2524</v>
      </c>
      <c r="S1213">
        <v>365</v>
      </c>
      <c r="T1213" t="s">
        <v>2723</v>
      </c>
      <c r="U1213" s="74" t="s">
        <v>2724</v>
      </c>
      <c r="V1213" t="s">
        <v>2269</v>
      </c>
      <c r="W1213" t="s">
        <v>2270</v>
      </c>
      <c r="X1213">
        <v>12.19</v>
      </c>
      <c r="Y1213">
        <v>33.49</v>
      </c>
      <c r="Z1213">
        <v>33.479999999999997</v>
      </c>
      <c r="AA1213">
        <v>16.739999999999998</v>
      </c>
    </row>
    <row r="1214" spans="1:27" x14ac:dyDescent="0.25">
      <c r="A1214" t="s">
        <v>2718</v>
      </c>
      <c r="B1214" t="s">
        <v>715</v>
      </c>
      <c r="C1214" t="s">
        <v>1915</v>
      </c>
      <c r="D1214" t="s">
        <v>717</v>
      </c>
      <c r="E1214" t="s">
        <v>716</v>
      </c>
      <c r="F1214" t="s">
        <v>718</v>
      </c>
      <c r="G1214" t="s">
        <v>2719</v>
      </c>
      <c r="H1214" t="s">
        <v>906</v>
      </c>
      <c r="I1214" t="s">
        <v>907</v>
      </c>
      <c r="J1214" s="74" t="s">
        <v>2720</v>
      </c>
      <c r="K1214" t="s">
        <v>2721</v>
      </c>
      <c r="L1214" t="s">
        <v>2722</v>
      </c>
      <c r="M1214" s="74" t="s">
        <v>2484</v>
      </c>
      <c r="N1214" t="s">
        <v>2485</v>
      </c>
      <c r="O1214" t="s">
        <v>2486</v>
      </c>
      <c r="P1214" s="74" t="s">
        <v>2522</v>
      </c>
      <c r="Q1214" t="s">
        <v>2523</v>
      </c>
      <c r="R1214" t="s">
        <v>2524</v>
      </c>
      <c r="S1214">
        <v>365</v>
      </c>
      <c r="T1214" t="s">
        <v>2723</v>
      </c>
      <c r="U1214" s="74" t="s">
        <v>2724</v>
      </c>
      <c r="V1214" t="s">
        <v>2360</v>
      </c>
      <c r="W1214" t="s">
        <v>2361</v>
      </c>
      <c r="X1214">
        <v>12.19</v>
      </c>
      <c r="Y1214">
        <v>16.809999999999999</v>
      </c>
      <c r="Z1214">
        <v>16.8</v>
      </c>
      <c r="AA1214">
        <v>8.4</v>
      </c>
    </row>
    <row r="1215" spans="1:27" x14ac:dyDescent="0.25">
      <c r="A1215" t="s">
        <v>2718</v>
      </c>
      <c r="B1215" t="s">
        <v>715</v>
      </c>
      <c r="C1215" t="s">
        <v>1915</v>
      </c>
      <c r="D1215" t="s">
        <v>717</v>
      </c>
      <c r="E1215" t="s">
        <v>716</v>
      </c>
      <c r="F1215" t="s">
        <v>718</v>
      </c>
      <c r="G1215" t="s">
        <v>2719</v>
      </c>
      <c r="H1215" t="s">
        <v>906</v>
      </c>
      <c r="I1215" t="s">
        <v>907</v>
      </c>
      <c r="J1215" s="74" t="s">
        <v>2720</v>
      </c>
      <c r="K1215" t="s">
        <v>2721</v>
      </c>
      <c r="L1215" t="s">
        <v>2722</v>
      </c>
      <c r="M1215" s="74" t="s">
        <v>2484</v>
      </c>
      <c r="N1215" t="s">
        <v>2485</v>
      </c>
      <c r="O1215" t="s">
        <v>2486</v>
      </c>
      <c r="P1215" s="74" t="s">
        <v>2522</v>
      </c>
      <c r="Q1215" t="s">
        <v>2523</v>
      </c>
      <c r="R1215" t="s">
        <v>2524</v>
      </c>
      <c r="S1215">
        <v>365</v>
      </c>
      <c r="T1215" t="s">
        <v>2723</v>
      </c>
      <c r="U1215" s="74" t="s">
        <v>2724</v>
      </c>
      <c r="V1215" t="s">
        <v>2213</v>
      </c>
      <c r="W1215" t="s">
        <v>2214</v>
      </c>
      <c r="X1215">
        <v>12.19</v>
      </c>
      <c r="Y1215">
        <v>7.61</v>
      </c>
      <c r="Z1215">
        <v>3.6</v>
      </c>
      <c r="AA1215">
        <v>1.8</v>
      </c>
    </row>
    <row r="1216" spans="1:27" x14ac:dyDescent="0.25">
      <c r="A1216" t="s">
        <v>2718</v>
      </c>
      <c r="B1216" t="s">
        <v>715</v>
      </c>
      <c r="C1216" t="s">
        <v>1915</v>
      </c>
      <c r="D1216" t="s">
        <v>717</v>
      </c>
      <c r="E1216" t="s">
        <v>716</v>
      </c>
      <c r="F1216" t="s">
        <v>718</v>
      </c>
      <c r="G1216" t="s">
        <v>2719</v>
      </c>
      <c r="H1216" t="s">
        <v>906</v>
      </c>
      <c r="I1216" t="s">
        <v>907</v>
      </c>
      <c r="J1216" s="74" t="s">
        <v>2720</v>
      </c>
      <c r="K1216" t="s">
        <v>2721</v>
      </c>
      <c r="L1216" t="s">
        <v>2722</v>
      </c>
      <c r="M1216" s="74" t="s">
        <v>2484</v>
      </c>
      <c r="N1216" t="s">
        <v>2485</v>
      </c>
      <c r="O1216" t="s">
        <v>2486</v>
      </c>
      <c r="P1216" s="74" t="s">
        <v>2522</v>
      </c>
      <c r="Q1216" t="s">
        <v>2523</v>
      </c>
      <c r="R1216" t="s">
        <v>2524</v>
      </c>
      <c r="S1216">
        <v>365</v>
      </c>
      <c r="T1216" t="s">
        <v>2723</v>
      </c>
      <c r="U1216" s="74" t="s">
        <v>2724</v>
      </c>
      <c r="V1216" t="s">
        <v>2334</v>
      </c>
      <c r="W1216" t="s">
        <v>124</v>
      </c>
      <c r="X1216">
        <v>12.19</v>
      </c>
      <c r="Y1216">
        <v>28.39</v>
      </c>
      <c r="Z1216">
        <v>2.02</v>
      </c>
      <c r="AA1216">
        <v>1.01</v>
      </c>
    </row>
    <row r="1217" spans="1:27" x14ac:dyDescent="0.25">
      <c r="A1217" t="s">
        <v>2718</v>
      </c>
      <c r="B1217" t="s">
        <v>715</v>
      </c>
      <c r="C1217" t="s">
        <v>1915</v>
      </c>
      <c r="D1217" t="s">
        <v>717</v>
      </c>
      <c r="E1217" t="s">
        <v>716</v>
      </c>
      <c r="F1217" t="s">
        <v>718</v>
      </c>
      <c r="G1217" t="s">
        <v>2719</v>
      </c>
      <c r="H1217" t="s">
        <v>906</v>
      </c>
      <c r="I1217" t="s">
        <v>907</v>
      </c>
      <c r="J1217" s="74" t="s">
        <v>2720</v>
      </c>
      <c r="K1217" t="s">
        <v>2721</v>
      </c>
      <c r="L1217" t="s">
        <v>2722</v>
      </c>
      <c r="M1217" s="74" t="s">
        <v>2484</v>
      </c>
      <c r="N1217" t="s">
        <v>2485</v>
      </c>
      <c r="O1217" t="s">
        <v>2486</v>
      </c>
      <c r="P1217" s="74" t="s">
        <v>2522</v>
      </c>
      <c r="Q1217" t="s">
        <v>2523</v>
      </c>
      <c r="R1217" t="s">
        <v>2524</v>
      </c>
      <c r="S1217">
        <v>365</v>
      </c>
      <c r="T1217" t="s">
        <v>2723</v>
      </c>
      <c r="U1217" s="74" t="s">
        <v>2724</v>
      </c>
      <c r="V1217" t="s">
        <v>1967</v>
      </c>
      <c r="W1217" t="s">
        <v>1968</v>
      </c>
      <c r="X1217">
        <v>12.19</v>
      </c>
      <c r="Y1217">
        <v>7.74</v>
      </c>
      <c r="Z1217">
        <v>7.67</v>
      </c>
      <c r="AA1217">
        <v>3.83</v>
      </c>
    </row>
    <row r="1218" spans="1:27" x14ac:dyDescent="0.25">
      <c r="A1218" t="s">
        <v>2718</v>
      </c>
      <c r="B1218" t="s">
        <v>715</v>
      </c>
      <c r="C1218" t="s">
        <v>1915</v>
      </c>
      <c r="D1218" t="s">
        <v>717</v>
      </c>
      <c r="E1218" t="s">
        <v>716</v>
      </c>
      <c r="F1218" t="s">
        <v>718</v>
      </c>
      <c r="G1218" t="s">
        <v>2719</v>
      </c>
      <c r="H1218" t="s">
        <v>906</v>
      </c>
      <c r="I1218" t="s">
        <v>907</v>
      </c>
      <c r="J1218" s="74" t="s">
        <v>2720</v>
      </c>
      <c r="K1218" t="s">
        <v>2721</v>
      </c>
      <c r="L1218" t="s">
        <v>2722</v>
      </c>
      <c r="M1218" s="74" t="s">
        <v>2484</v>
      </c>
      <c r="N1218" t="s">
        <v>2485</v>
      </c>
      <c r="O1218" t="s">
        <v>2486</v>
      </c>
      <c r="P1218" s="74" t="s">
        <v>2522</v>
      </c>
      <c r="Q1218" t="s">
        <v>2523</v>
      </c>
      <c r="R1218" t="s">
        <v>2524</v>
      </c>
      <c r="S1218">
        <v>365</v>
      </c>
      <c r="T1218" t="s">
        <v>2723</v>
      </c>
      <c r="U1218" s="74" t="s">
        <v>2724</v>
      </c>
      <c r="V1218" t="s">
        <v>2195</v>
      </c>
      <c r="W1218" t="s">
        <v>1298</v>
      </c>
      <c r="X1218">
        <v>12.19</v>
      </c>
      <c r="Y1218">
        <v>17.75</v>
      </c>
      <c r="Z1218">
        <v>15.34</v>
      </c>
      <c r="AA1218">
        <v>7.67</v>
      </c>
    </row>
    <row r="1219" spans="1:27" x14ac:dyDescent="0.25">
      <c r="A1219" t="s">
        <v>2718</v>
      </c>
      <c r="B1219" t="s">
        <v>715</v>
      </c>
      <c r="C1219" t="s">
        <v>1915</v>
      </c>
      <c r="D1219" t="s">
        <v>717</v>
      </c>
      <c r="E1219" t="s">
        <v>716</v>
      </c>
      <c r="F1219" t="s">
        <v>718</v>
      </c>
      <c r="G1219" t="s">
        <v>2719</v>
      </c>
      <c r="H1219" t="s">
        <v>906</v>
      </c>
      <c r="I1219" t="s">
        <v>907</v>
      </c>
      <c r="J1219" s="74" t="s">
        <v>2720</v>
      </c>
      <c r="K1219" t="s">
        <v>2721</v>
      </c>
      <c r="L1219" t="s">
        <v>2722</v>
      </c>
      <c r="M1219" s="74" t="s">
        <v>2484</v>
      </c>
      <c r="N1219" t="s">
        <v>2485</v>
      </c>
      <c r="O1219" t="s">
        <v>2486</v>
      </c>
      <c r="P1219" s="74" t="s">
        <v>2522</v>
      </c>
      <c r="Q1219" t="s">
        <v>2523</v>
      </c>
      <c r="R1219" t="s">
        <v>2524</v>
      </c>
      <c r="S1219">
        <v>365</v>
      </c>
      <c r="T1219" t="s">
        <v>2723</v>
      </c>
      <c r="U1219" s="74" t="s">
        <v>2724</v>
      </c>
      <c r="V1219" t="s">
        <v>2358</v>
      </c>
      <c r="W1219" t="s">
        <v>2359</v>
      </c>
      <c r="X1219">
        <v>12.19</v>
      </c>
      <c r="Y1219">
        <v>13.22</v>
      </c>
      <c r="Z1219">
        <v>10</v>
      </c>
      <c r="AA1219">
        <v>5</v>
      </c>
    </row>
    <row r="1220" spans="1:27" x14ac:dyDescent="0.25">
      <c r="A1220" t="s">
        <v>2718</v>
      </c>
      <c r="B1220" t="s">
        <v>715</v>
      </c>
      <c r="C1220" t="s">
        <v>1915</v>
      </c>
      <c r="D1220" t="s">
        <v>717</v>
      </c>
      <c r="E1220" t="s">
        <v>716</v>
      </c>
      <c r="F1220" t="s">
        <v>718</v>
      </c>
      <c r="G1220" t="s">
        <v>2719</v>
      </c>
      <c r="H1220" t="s">
        <v>906</v>
      </c>
      <c r="I1220" t="s">
        <v>907</v>
      </c>
      <c r="J1220" s="74" t="s">
        <v>2720</v>
      </c>
      <c r="K1220" t="s">
        <v>2721</v>
      </c>
      <c r="L1220" t="s">
        <v>2722</v>
      </c>
      <c r="M1220" s="74" t="s">
        <v>2484</v>
      </c>
      <c r="N1220" t="s">
        <v>2485</v>
      </c>
      <c r="O1220" t="s">
        <v>2486</v>
      </c>
      <c r="P1220" s="74" t="s">
        <v>2522</v>
      </c>
      <c r="Q1220" t="s">
        <v>2523</v>
      </c>
      <c r="R1220" t="s">
        <v>2524</v>
      </c>
      <c r="S1220">
        <v>365</v>
      </c>
      <c r="T1220" t="s">
        <v>2723</v>
      </c>
      <c r="U1220" s="74" t="s">
        <v>2724</v>
      </c>
      <c r="V1220" t="s">
        <v>2209</v>
      </c>
      <c r="W1220" t="s">
        <v>2210</v>
      </c>
      <c r="X1220">
        <v>12.19</v>
      </c>
      <c r="Y1220">
        <v>91.74</v>
      </c>
      <c r="Z1220">
        <v>12.48</v>
      </c>
      <c r="AA1220">
        <v>6.24</v>
      </c>
    </row>
    <row r="1221" spans="1:27" x14ac:dyDescent="0.25">
      <c r="A1221" t="s">
        <v>2718</v>
      </c>
      <c r="B1221" t="s">
        <v>715</v>
      </c>
      <c r="C1221" t="s">
        <v>1915</v>
      </c>
      <c r="D1221" t="s">
        <v>717</v>
      </c>
      <c r="E1221" t="s">
        <v>716</v>
      </c>
      <c r="F1221" t="s">
        <v>718</v>
      </c>
      <c r="G1221" t="s">
        <v>2719</v>
      </c>
      <c r="H1221" t="s">
        <v>906</v>
      </c>
      <c r="I1221" t="s">
        <v>907</v>
      </c>
      <c r="J1221" s="74" t="s">
        <v>2720</v>
      </c>
      <c r="K1221" t="s">
        <v>2721</v>
      </c>
      <c r="L1221" t="s">
        <v>2722</v>
      </c>
      <c r="M1221" s="74" t="s">
        <v>2484</v>
      </c>
      <c r="N1221" t="s">
        <v>2485</v>
      </c>
      <c r="O1221" t="s">
        <v>2486</v>
      </c>
      <c r="P1221" s="74" t="s">
        <v>2522</v>
      </c>
      <c r="Q1221" t="s">
        <v>2523</v>
      </c>
      <c r="R1221" t="s">
        <v>2524</v>
      </c>
      <c r="S1221">
        <v>365</v>
      </c>
      <c r="T1221" t="s">
        <v>2723</v>
      </c>
      <c r="U1221" s="74" t="s">
        <v>2724</v>
      </c>
      <c r="V1221" t="s">
        <v>2142</v>
      </c>
      <c r="W1221" t="s">
        <v>1418</v>
      </c>
      <c r="X1221">
        <v>12.19</v>
      </c>
      <c r="Y1221">
        <v>9.5500000000000007</v>
      </c>
      <c r="Z1221">
        <v>3.62</v>
      </c>
      <c r="AA1221">
        <v>1.81</v>
      </c>
    </row>
    <row r="1222" spans="1:27" x14ac:dyDescent="0.25">
      <c r="A1222" t="s">
        <v>2725</v>
      </c>
      <c r="B1222" t="s">
        <v>715</v>
      </c>
      <c r="C1222" t="s">
        <v>1915</v>
      </c>
      <c r="D1222" t="s">
        <v>717</v>
      </c>
      <c r="E1222" t="s">
        <v>716</v>
      </c>
      <c r="F1222" t="s">
        <v>718</v>
      </c>
      <c r="G1222" t="s">
        <v>2457</v>
      </c>
      <c r="H1222" t="s">
        <v>906</v>
      </c>
      <c r="I1222" t="s">
        <v>907</v>
      </c>
      <c r="J1222" s="74" t="s">
        <v>2458</v>
      </c>
      <c r="K1222" t="s">
        <v>2459</v>
      </c>
      <c r="L1222" t="s">
        <v>2460</v>
      </c>
      <c r="M1222" s="74" t="s">
        <v>2423</v>
      </c>
      <c r="N1222" t="s">
        <v>2424</v>
      </c>
      <c r="O1222" t="s">
        <v>2425</v>
      </c>
      <c r="P1222" s="74" t="s">
        <v>1818</v>
      </c>
      <c r="Q1222" t="s">
        <v>2426</v>
      </c>
      <c r="R1222" t="s">
        <v>1820</v>
      </c>
      <c r="S1222">
        <v>365</v>
      </c>
      <c r="T1222" t="s">
        <v>2726</v>
      </c>
      <c r="U1222" s="74" t="s">
        <v>2727</v>
      </c>
      <c r="V1222" t="s">
        <v>2145</v>
      </c>
      <c r="W1222" t="s">
        <v>2146</v>
      </c>
      <c r="X1222">
        <v>19</v>
      </c>
      <c r="Y1222">
        <v>1.42</v>
      </c>
      <c r="Z1222">
        <v>0.36</v>
      </c>
      <c r="AA1222">
        <v>0.18</v>
      </c>
    </row>
    <row r="1223" spans="1:27" x14ac:dyDescent="0.25">
      <c r="A1223" t="s">
        <v>2725</v>
      </c>
      <c r="B1223" t="s">
        <v>715</v>
      </c>
      <c r="C1223" t="s">
        <v>1915</v>
      </c>
      <c r="D1223" t="s">
        <v>717</v>
      </c>
      <c r="E1223" t="s">
        <v>716</v>
      </c>
      <c r="F1223" t="s">
        <v>718</v>
      </c>
      <c r="G1223" t="s">
        <v>2457</v>
      </c>
      <c r="H1223" t="s">
        <v>906</v>
      </c>
      <c r="I1223" t="s">
        <v>907</v>
      </c>
      <c r="J1223" s="74" t="s">
        <v>2458</v>
      </c>
      <c r="K1223" t="s">
        <v>2459</v>
      </c>
      <c r="L1223" t="s">
        <v>2460</v>
      </c>
      <c r="M1223" s="74" t="s">
        <v>2423</v>
      </c>
      <c r="N1223" t="s">
        <v>2424</v>
      </c>
      <c r="O1223" t="s">
        <v>2425</v>
      </c>
      <c r="P1223" s="74" t="s">
        <v>1818</v>
      </c>
      <c r="Q1223" t="s">
        <v>2426</v>
      </c>
      <c r="R1223" t="s">
        <v>1820</v>
      </c>
      <c r="S1223">
        <v>365</v>
      </c>
      <c r="T1223" t="s">
        <v>2726</v>
      </c>
      <c r="U1223" s="74" t="s">
        <v>2727</v>
      </c>
      <c r="V1223" t="s">
        <v>2432</v>
      </c>
      <c r="W1223" t="s">
        <v>2433</v>
      </c>
      <c r="X1223">
        <v>19</v>
      </c>
      <c r="Y1223">
        <v>12.14</v>
      </c>
      <c r="Z1223">
        <v>8.08</v>
      </c>
      <c r="AA1223">
        <v>4.04</v>
      </c>
    </row>
    <row r="1224" spans="1:27" x14ac:dyDescent="0.25">
      <c r="A1224" t="s">
        <v>2725</v>
      </c>
      <c r="B1224" t="s">
        <v>715</v>
      </c>
      <c r="C1224" t="s">
        <v>1915</v>
      </c>
      <c r="D1224" t="s">
        <v>717</v>
      </c>
      <c r="E1224" t="s">
        <v>716</v>
      </c>
      <c r="F1224" t="s">
        <v>718</v>
      </c>
      <c r="G1224" t="s">
        <v>2457</v>
      </c>
      <c r="H1224" t="s">
        <v>906</v>
      </c>
      <c r="I1224" t="s">
        <v>907</v>
      </c>
      <c r="J1224" s="74" t="s">
        <v>2458</v>
      </c>
      <c r="K1224" t="s">
        <v>2459</v>
      </c>
      <c r="L1224" t="s">
        <v>2460</v>
      </c>
      <c r="M1224" s="74" t="s">
        <v>2423</v>
      </c>
      <c r="N1224" t="s">
        <v>2424</v>
      </c>
      <c r="O1224" t="s">
        <v>2425</v>
      </c>
      <c r="P1224" s="74" t="s">
        <v>1818</v>
      </c>
      <c r="Q1224" t="s">
        <v>2426</v>
      </c>
      <c r="R1224" t="s">
        <v>1820</v>
      </c>
      <c r="S1224">
        <v>365</v>
      </c>
      <c r="T1224" t="s">
        <v>2726</v>
      </c>
      <c r="U1224" s="74" t="s">
        <v>2727</v>
      </c>
      <c r="V1224" t="s">
        <v>2640</v>
      </c>
      <c r="W1224" t="s">
        <v>2641</v>
      </c>
      <c r="X1224">
        <v>19</v>
      </c>
      <c r="Y1224">
        <v>1.82</v>
      </c>
      <c r="Z1224">
        <v>1.39</v>
      </c>
      <c r="AA1224">
        <v>0.69</v>
      </c>
    </row>
    <row r="1225" spans="1:27" x14ac:dyDescent="0.25">
      <c r="A1225" t="s">
        <v>2725</v>
      </c>
      <c r="B1225" t="s">
        <v>715</v>
      </c>
      <c r="C1225" t="s">
        <v>1915</v>
      </c>
      <c r="D1225" t="s">
        <v>717</v>
      </c>
      <c r="E1225" t="s">
        <v>716</v>
      </c>
      <c r="F1225" t="s">
        <v>718</v>
      </c>
      <c r="G1225" t="s">
        <v>2457</v>
      </c>
      <c r="H1225" t="s">
        <v>906</v>
      </c>
      <c r="I1225" t="s">
        <v>907</v>
      </c>
      <c r="J1225" s="74" t="s">
        <v>2458</v>
      </c>
      <c r="K1225" t="s">
        <v>2459</v>
      </c>
      <c r="L1225" t="s">
        <v>2460</v>
      </c>
      <c r="M1225" s="74" t="s">
        <v>2423</v>
      </c>
      <c r="N1225" t="s">
        <v>2424</v>
      </c>
      <c r="O1225" t="s">
        <v>2425</v>
      </c>
      <c r="P1225" s="74" t="s">
        <v>1818</v>
      </c>
      <c r="Q1225" t="s">
        <v>2426</v>
      </c>
      <c r="R1225" t="s">
        <v>1820</v>
      </c>
      <c r="S1225">
        <v>365</v>
      </c>
      <c r="T1225" t="s">
        <v>2726</v>
      </c>
      <c r="U1225" s="74" t="s">
        <v>2727</v>
      </c>
      <c r="V1225" t="s">
        <v>2154</v>
      </c>
      <c r="W1225" t="s">
        <v>2155</v>
      </c>
      <c r="X1225">
        <v>19</v>
      </c>
      <c r="Y1225">
        <v>23.89</v>
      </c>
      <c r="Z1225">
        <v>10.66</v>
      </c>
      <c r="AA1225">
        <v>5.33</v>
      </c>
    </row>
    <row r="1226" spans="1:27" x14ac:dyDescent="0.25">
      <c r="A1226" t="s">
        <v>2725</v>
      </c>
      <c r="B1226" t="s">
        <v>715</v>
      </c>
      <c r="C1226" t="s">
        <v>1915</v>
      </c>
      <c r="D1226" t="s">
        <v>717</v>
      </c>
      <c r="E1226" t="s">
        <v>716</v>
      </c>
      <c r="F1226" t="s">
        <v>718</v>
      </c>
      <c r="G1226" t="s">
        <v>2457</v>
      </c>
      <c r="H1226" t="s">
        <v>906</v>
      </c>
      <c r="I1226" t="s">
        <v>907</v>
      </c>
      <c r="J1226" s="74" t="s">
        <v>2458</v>
      </c>
      <c r="K1226" t="s">
        <v>2459</v>
      </c>
      <c r="L1226" t="s">
        <v>2460</v>
      </c>
      <c r="M1226" s="74" t="s">
        <v>2423</v>
      </c>
      <c r="N1226" t="s">
        <v>2424</v>
      </c>
      <c r="O1226" t="s">
        <v>2425</v>
      </c>
      <c r="P1226" s="74" t="s">
        <v>1818</v>
      </c>
      <c r="Q1226" t="s">
        <v>2426</v>
      </c>
      <c r="R1226" t="s">
        <v>1820</v>
      </c>
      <c r="S1226">
        <v>365</v>
      </c>
      <c r="T1226" t="s">
        <v>2726</v>
      </c>
      <c r="U1226" s="74" t="s">
        <v>2727</v>
      </c>
      <c r="V1226" t="s">
        <v>2142</v>
      </c>
      <c r="W1226" t="s">
        <v>1418</v>
      </c>
      <c r="X1226">
        <v>19</v>
      </c>
      <c r="Y1226">
        <v>1.22</v>
      </c>
      <c r="Z1226">
        <v>0.57999999999999996</v>
      </c>
      <c r="AA1226">
        <v>0.28999999999999998</v>
      </c>
    </row>
    <row r="1227" spans="1:27" x14ac:dyDescent="0.25">
      <c r="A1227" t="s">
        <v>2725</v>
      </c>
      <c r="B1227" t="s">
        <v>715</v>
      </c>
      <c r="C1227" t="s">
        <v>1915</v>
      </c>
      <c r="D1227" t="s">
        <v>717</v>
      </c>
      <c r="E1227" t="s">
        <v>716</v>
      </c>
      <c r="F1227" t="s">
        <v>718</v>
      </c>
      <c r="G1227" t="s">
        <v>2457</v>
      </c>
      <c r="H1227" t="s">
        <v>906</v>
      </c>
      <c r="I1227" t="s">
        <v>907</v>
      </c>
      <c r="J1227" s="74" t="s">
        <v>2458</v>
      </c>
      <c r="K1227" t="s">
        <v>2459</v>
      </c>
      <c r="L1227" t="s">
        <v>2460</v>
      </c>
      <c r="M1227" s="74" t="s">
        <v>2423</v>
      </c>
      <c r="N1227" t="s">
        <v>2424</v>
      </c>
      <c r="O1227" t="s">
        <v>2425</v>
      </c>
      <c r="P1227" s="74" t="s">
        <v>1818</v>
      </c>
      <c r="Q1227" t="s">
        <v>2426</v>
      </c>
      <c r="R1227" t="s">
        <v>1820</v>
      </c>
      <c r="S1227">
        <v>365</v>
      </c>
      <c r="T1227" t="s">
        <v>2726</v>
      </c>
      <c r="U1227" s="74" t="s">
        <v>2727</v>
      </c>
      <c r="V1227" t="s">
        <v>1954</v>
      </c>
      <c r="W1227" t="s">
        <v>1955</v>
      </c>
      <c r="X1227">
        <v>19</v>
      </c>
      <c r="Y1227">
        <v>10.199999999999999</v>
      </c>
      <c r="Z1227">
        <v>4.6100000000000003</v>
      </c>
      <c r="AA1227">
        <v>2.2999999999999998</v>
      </c>
    </row>
    <row r="1228" spans="1:27" x14ac:dyDescent="0.25">
      <c r="A1228" t="s">
        <v>2725</v>
      </c>
      <c r="B1228" t="s">
        <v>715</v>
      </c>
      <c r="C1228" t="s">
        <v>1915</v>
      </c>
      <c r="D1228" t="s">
        <v>717</v>
      </c>
      <c r="E1228" t="s">
        <v>716</v>
      </c>
      <c r="F1228" t="s">
        <v>718</v>
      </c>
      <c r="G1228" t="s">
        <v>2457</v>
      </c>
      <c r="H1228" t="s">
        <v>906</v>
      </c>
      <c r="I1228" t="s">
        <v>907</v>
      </c>
      <c r="J1228" s="74" t="s">
        <v>2458</v>
      </c>
      <c r="K1228" t="s">
        <v>2459</v>
      </c>
      <c r="L1228" t="s">
        <v>2460</v>
      </c>
      <c r="M1228" s="74" t="s">
        <v>2423</v>
      </c>
      <c r="N1228" t="s">
        <v>2424</v>
      </c>
      <c r="O1228" t="s">
        <v>2425</v>
      </c>
      <c r="P1228" s="74" t="s">
        <v>1818</v>
      </c>
      <c r="Q1228" t="s">
        <v>2426</v>
      </c>
      <c r="R1228" t="s">
        <v>1820</v>
      </c>
      <c r="S1228">
        <v>365</v>
      </c>
      <c r="T1228" t="s">
        <v>2726</v>
      </c>
      <c r="U1228" s="74" t="s">
        <v>2727</v>
      </c>
      <c r="V1228" t="s">
        <v>2396</v>
      </c>
      <c r="W1228" t="s">
        <v>843</v>
      </c>
      <c r="X1228">
        <v>19</v>
      </c>
      <c r="Y1228">
        <v>1.26</v>
      </c>
    </row>
    <row r="1229" spans="1:27" x14ac:dyDescent="0.25">
      <c r="A1229" t="s">
        <v>2725</v>
      </c>
      <c r="B1229" t="s">
        <v>715</v>
      </c>
      <c r="C1229" t="s">
        <v>1915</v>
      </c>
      <c r="D1229" t="s">
        <v>717</v>
      </c>
      <c r="E1229" t="s">
        <v>716</v>
      </c>
      <c r="F1229" t="s">
        <v>718</v>
      </c>
      <c r="G1229" t="s">
        <v>2457</v>
      </c>
      <c r="H1229" t="s">
        <v>906</v>
      </c>
      <c r="I1229" t="s">
        <v>907</v>
      </c>
      <c r="J1229" s="74" t="s">
        <v>2458</v>
      </c>
      <c r="K1229" t="s">
        <v>2459</v>
      </c>
      <c r="L1229" t="s">
        <v>2460</v>
      </c>
      <c r="M1229" s="74" t="s">
        <v>2423</v>
      </c>
      <c r="N1229" t="s">
        <v>2424</v>
      </c>
      <c r="O1229" t="s">
        <v>2425</v>
      </c>
      <c r="P1229" s="74" t="s">
        <v>1818</v>
      </c>
      <c r="Q1229" t="s">
        <v>2426</v>
      </c>
      <c r="R1229" t="s">
        <v>1820</v>
      </c>
      <c r="S1229">
        <v>365</v>
      </c>
      <c r="T1229" t="s">
        <v>2726</v>
      </c>
      <c r="U1229" s="74" t="s">
        <v>2727</v>
      </c>
      <c r="V1229" t="s">
        <v>2196</v>
      </c>
      <c r="W1229" t="s">
        <v>1337</v>
      </c>
      <c r="X1229">
        <v>19</v>
      </c>
      <c r="Y1229">
        <v>3.22</v>
      </c>
      <c r="Z1229">
        <v>3.12</v>
      </c>
      <c r="AA1229">
        <v>1.56</v>
      </c>
    </row>
    <row r="1230" spans="1:27" x14ac:dyDescent="0.25">
      <c r="A1230" t="s">
        <v>2725</v>
      </c>
      <c r="B1230" t="s">
        <v>715</v>
      </c>
      <c r="C1230" t="s">
        <v>1915</v>
      </c>
      <c r="D1230" t="s">
        <v>717</v>
      </c>
      <c r="E1230" t="s">
        <v>716</v>
      </c>
      <c r="F1230" t="s">
        <v>718</v>
      </c>
      <c r="G1230" t="s">
        <v>2457</v>
      </c>
      <c r="H1230" t="s">
        <v>906</v>
      </c>
      <c r="I1230" t="s">
        <v>907</v>
      </c>
      <c r="J1230" s="74" t="s">
        <v>2458</v>
      </c>
      <c r="K1230" t="s">
        <v>2459</v>
      </c>
      <c r="L1230" t="s">
        <v>2460</v>
      </c>
      <c r="M1230" s="74" t="s">
        <v>2423</v>
      </c>
      <c r="N1230" t="s">
        <v>2424</v>
      </c>
      <c r="O1230" t="s">
        <v>2425</v>
      </c>
      <c r="P1230" s="74" t="s">
        <v>1818</v>
      </c>
      <c r="Q1230" t="s">
        <v>2426</v>
      </c>
      <c r="R1230" t="s">
        <v>1820</v>
      </c>
      <c r="S1230">
        <v>365</v>
      </c>
      <c r="T1230" t="s">
        <v>2726</v>
      </c>
      <c r="U1230" s="74" t="s">
        <v>2727</v>
      </c>
      <c r="V1230" t="s">
        <v>1950</v>
      </c>
      <c r="W1230" t="s">
        <v>1951</v>
      </c>
      <c r="X1230">
        <v>19</v>
      </c>
      <c r="Y1230">
        <v>1.02</v>
      </c>
      <c r="Z1230">
        <v>0.59</v>
      </c>
      <c r="AA1230">
        <v>0.3</v>
      </c>
    </row>
    <row r="1231" spans="1:27" x14ac:dyDescent="0.25">
      <c r="A1231" t="s">
        <v>2725</v>
      </c>
      <c r="B1231" t="s">
        <v>715</v>
      </c>
      <c r="C1231" t="s">
        <v>1915</v>
      </c>
      <c r="D1231" t="s">
        <v>717</v>
      </c>
      <c r="E1231" t="s">
        <v>716</v>
      </c>
      <c r="F1231" t="s">
        <v>718</v>
      </c>
      <c r="G1231" t="s">
        <v>2457</v>
      </c>
      <c r="H1231" t="s">
        <v>906</v>
      </c>
      <c r="I1231" t="s">
        <v>907</v>
      </c>
      <c r="J1231" s="74" t="s">
        <v>2458</v>
      </c>
      <c r="K1231" t="s">
        <v>2459</v>
      </c>
      <c r="L1231" t="s">
        <v>2460</v>
      </c>
      <c r="M1231" s="74" t="s">
        <v>2423</v>
      </c>
      <c r="N1231" t="s">
        <v>2424</v>
      </c>
      <c r="O1231" t="s">
        <v>2425</v>
      </c>
      <c r="P1231" s="74" t="s">
        <v>1818</v>
      </c>
      <c r="Q1231" t="s">
        <v>2426</v>
      </c>
      <c r="R1231" t="s">
        <v>1820</v>
      </c>
      <c r="S1231">
        <v>365</v>
      </c>
      <c r="T1231" t="s">
        <v>2726</v>
      </c>
      <c r="U1231" s="74" t="s">
        <v>2727</v>
      </c>
      <c r="V1231" t="s">
        <v>2477</v>
      </c>
      <c r="W1231" t="s">
        <v>2478</v>
      </c>
      <c r="X1231">
        <v>19</v>
      </c>
      <c r="Y1231">
        <v>7.96</v>
      </c>
      <c r="Z1231">
        <v>4.43</v>
      </c>
      <c r="AA1231">
        <v>2.21</v>
      </c>
    </row>
    <row r="1232" spans="1:27" x14ac:dyDescent="0.25">
      <c r="A1232" t="s">
        <v>2725</v>
      </c>
      <c r="B1232" t="s">
        <v>715</v>
      </c>
      <c r="C1232" t="s">
        <v>1915</v>
      </c>
      <c r="D1232" t="s">
        <v>717</v>
      </c>
      <c r="E1232" t="s">
        <v>716</v>
      </c>
      <c r="F1232" t="s">
        <v>718</v>
      </c>
      <c r="G1232" t="s">
        <v>2457</v>
      </c>
      <c r="H1232" t="s">
        <v>906</v>
      </c>
      <c r="I1232" t="s">
        <v>907</v>
      </c>
      <c r="J1232" s="74" t="s">
        <v>2458</v>
      </c>
      <c r="K1232" t="s">
        <v>2459</v>
      </c>
      <c r="L1232" t="s">
        <v>2460</v>
      </c>
      <c r="M1232" s="74" t="s">
        <v>2423</v>
      </c>
      <c r="N1232" t="s">
        <v>2424</v>
      </c>
      <c r="O1232" t="s">
        <v>2425</v>
      </c>
      <c r="P1232" s="74" t="s">
        <v>1818</v>
      </c>
      <c r="Q1232" t="s">
        <v>2426</v>
      </c>
      <c r="R1232" t="s">
        <v>1820</v>
      </c>
      <c r="S1232">
        <v>365</v>
      </c>
      <c r="T1232" t="s">
        <v>2726</v>
      </c>
      <c r="U1232" s="74" t="s">
        <v>2727</v>
      </c>
      <c r="V1232" t="s">
        <v>2211</v>
      </c>
      <c r="W1232" t="s">
        <v>2212</v>
      </c>
      <c r="X1232">
        <v>19</v>
      </c>
      <c r="Y1232">
        <v>1.97</v>
      </c>
      <c r="Z1232">
        <v>1.44</v>
      </c>
      <c r="AA1232">
        <v>0.72</v>
      </c>
    </row>
    <row r="1233" spans="1:27" x14ac:dyDescent="0.25">
      <c r="A1233" t="s">
        <v>2725</v>
      </c>
      <c r="B1233" t="s">
        <v>715</v>
      </c>
      <c r="C1233" t="s">
        <v>1915</v>
      </c>
      <c r="D1233" t="s">
        <v>717</v>
      </c>
      <c r="E1233" t="s">
        <v>716</v>
      </c>
      <c r="F1233" t="s">
        <v>718</v>
      </c>
      <c r="G1233" t="s">
        <v>2457</v>
      </c>
      <c r="H1233" t="s">
        <v>906</v>
      </c>
      <c r="I1233" t="s">
        <v>907</v>
      </c>
      <c r="J1233" s="74" t="s">
        <v>2458</v>
      </c>
      <c r="K1233" t="s">
        <v>2459</v>
      </c>
      <c r="L1233" t="s">
        <v>2460</v>
      </c>
      <c r="M1233" s="74" t="s">
        <v>2423</v>
      </c>
      <c r="N1233" t="s">
        <v>2424</v>
      </c>
      <c r="O1233" t="s">
        <v>2425</v>
      </c>
      <c r="P1233" s="74" t="s">
        <v>1818</v>
      </c>
      <c r="Q1233" t="s">
        <v>2426</v>
      </c>
      <c r="R1233" t="s">
        <v>1820</v>
      </c>
      <c r="S1233">
        <v>365</v>
      </c>
      <c r="T1233" t="s">
        <v>2726</v>
      </c>
      <c r="U1233" s="74" t="s">
        <v>2727</v>
      </c>
      <c r="V1233" t="s">
        <v>2354</v>
      </c>
      <c r="W1233" t="s">
        <v>2355</v>
      </c>
      <c r="X1233">
        <v>19</v>
      </c>
      <c r="Y1233">
        <v>1.44</v>
      </c>
      <c r="Z1233">
        <v>0.06</v>
      </c>
      <c r="AA1233">
        <v>0.03</v>
      </c>
    </row>
    <row r="1234" spans="1:27" x14ac:dyDescent="0.25">
      <c r="A1234" t="s">
        <v>2725</v>
      </c>
      <c r="B1234" t="s">
        <v>715</v>
      </c>
      <c r="C1234" t="s">
        <v>1915</v>
      </c>
      <c r="D1234" t="s">
        <v>717</v>
      </c>
      <c r="E1234" t="s">
        <v>716</v>
      </c>
      <c r="F1234" t="s">
        <v>718</v>
      </c>
      <c r="G1234" t="s">
        <v>2457</v>
      </c>
      <c r="H1234" t="s">
        <v>906</v>
      </c>
      <c r="I1234" t="s">
        <v>907</v>
      </c>
      <c r="J1234" s="74" t="s">
        <v>2458</v>
      </c>
      <c r="K1234" t="s">
        <v>2459</v>
      </c>
      <c r="L1234" t="s">
        <v>2460</v>
      </c>
      <c r="M1234" s="74" t="s">
        <v>2423</v>
      </c>
      <c r="N1234" t="s">
        <v>2424</v>
      </c>
      <c r="O1234" t="s">
        <v>2425</v>
      </c>
      <c r="P1234" s="74" t="s">
        <v>1818</v>
      </c>
      <c r="Q1234" t="s">
        <v>2426</v>
      </c>
      <c r="R1234" t="s">
        <v>1820</v>
      </c>
      <c r="S1234">
        <v>365</v>
      </c>
      <c r="T1234" t="s">
        <v>2726</v>
      </c>
      <c r="U1234" s="74" t="s">
        <v>2727</v>
      </c>
      <c r="V1234" t="s">
        <v>2470</v>
      </c>
      <c r="W1234" t="s">
        <v>2094</v>
      </c>
      <c r="X1234">
        <v>19</v>
      </c>
      <c r="Y1234">
        <v>8.8800000000000008</v>
      </c>
      <c r="Z1234">
        <v>7.23</v>
      </c>
      <c r="AA1234">
        <v>3.61</v>
      </c>
    </row>
    <row r="1235" spans="1:27" x14ac:dyDescent="0.25">
      <c r="A1235" t="s">
        <v>2725</v>
      </c>
      <c r="B1235" t="s">
        <v>715</v>
      </c>
      <c r="C1235" t="s">
        <v>1915</v>
      </c>
      <c r="D1235" t="s">
        <v>717</v>
      </c>
      <c r="E1235" t="s">
        <v>716</v>
      </c>
      <c r="F1235" t="s">
        <v>718</v>
      </c>
      <c r="G1235" t="s">
        <v>2457</v>
      </c>
      <c r="H1235" t="s">
        <v>906</v>
      </c>
      <c r="I1235" t="s">
        <v>907</v>
      </c>
      <c r="J1235" s="74" t="s">
        <v>2458</v>
      </c>
      <c r="K1235" t="s">
        <v>2459</v>
      </c>
      <c r="L1235" t="s">
        <v>2460</v>
      </c>
      <c r="M1235" s="74" t="s">
        <v>2423</v>
      </c>
      <c r="N1235" t="s">
        <v>2424</v>
      </c>
      <c r="O1235" t="s">
        <v>2425</v>
      </c>
      <c r="P1235" s="74" t="s">
        <v>1818</v>
      </c>
      <c r="Q1235" t="s">
        <v>2426</v>
      </c>
      <c r="R1235" t="s">
        <v>1820</v>
      </c>
      <c r="S1235">
        <v>365</v>
      </c>
      <c r="T1235" t="s">
        <v>2726</v>
      </c>
      <c r="U1235" s="74" t="s">
        <v>2727</v>
      </c>
      <c r="V1235" t="s">
        <v>2267</v>
      </c>
      <c r="W1235" t="s">
        <v>2268</v>
      </c>
      <c r="X1235">
        <v>19</v>
      </c>
      <c r="Y1235">
        <v>1.52</v>
      </c>
    </row>
    <row r="1236" spans="1:27" x14ac:dyDescent="0.25">
      <c r="A1236" t="s">
        <v>2725</v>
      </c>
      <c r="B1236" t="s">
        <v>715</v>
      </c>
      <c r="C1236" t="s">
        <v>1915</v>
      </c>
      <c r="D1236" t="s">
        <v>717</v>
      </c>
      <c r="E1236" t="s">
        <v>716</v>
      </c>
      <c r="F1236" t="s">
        <v>718</v>
      </c>
      <c r="G1236" t="s">
        <v>2457</v>
      </c>
      <c r="H1236" t="s">
        <v>906</v>
      </c>
      <c r="I1236" t="s">
        <v>907</v>
      </c>
      <c r="J1236" s="74" t="s">
        <v>2458</v>
      </c>
      <c r="K1236" t="s">
        <v>2459</v>
      </c>
      <c r="L1236" t="s">
        <v>2460</v>
      </c>
      <c r="M1236" s="74" t="s">
        <v>2423</v>
      </c>
      <c r="N1236" t="s">
        <v>2424</v>
      </c>
      <c r="O1236" t="s">
        <v>2425</v>
      </c>
      <c r="P1236" s="74" t="s">
        <v>1818</v>
      </c>
      <c r="Q1236" t="s">
        <v>2426</v>
      </c>
      <c r="R1236" t="s">
        <v>1820</v>
      </c>
      <c r="S1236">
        <v>365</v>
      </c>
      <c r="T1236" t="s">
        <v>2726</v>
      </c>
      <c r="U1236" s="74" t="s">
        <v>2727</v>
      </c>
      <c r="V1236" t="s">
        <v>2195</v>
      </c>
      <c r="W1236" t="s">
        <v>1298</v>
      </c>
      <c r="X1236">
        <v>19</v>
      </c>
      <c r="Y1236">
        <v>36.54</v>
      </c>
      <c r="Z1236">
        <v>8.2100000000000009</v>
      </c>
      <c r="AA1236">
        <v>4.1100000000000003</v>
      </c>
    </row>
    <row r="1237" spans="1:27" x14ac:dyDescent="0.25">
      <c r="A1237" t="s">
        <v>2725</v>
      </c>
      <c r="B1237" t="s">
        <v>715</v>
      </c>
      <c r="C1237" t="s">
        <v>1915</v>
      </c>
      <c r="D1237" t="s">
        <v>717</v>
      </c>
      <c r="E1237" t="s">
        <v>716</v>
      </c>
      <c r="F1237" t="s">
        <v>718</v>
      </c>
      <c r="G1237" t="s">
        <v>2457</v>
      </c>
      <c r="H1237" t="s">
        <v>906</v>
      </c>
      <c r="I1237" t="s">
        <v>907</v>
      </c>
      <c r="J1237" s="74" t="s">
        <v>2458</v>
      </c>
      <c r="K1237" t="s">
        <v>2459</v>
      </c>
      <c r="L1237" t="s">
        <v>2460</v>
      </c>
      <c r="M1237" s="74" t="s">
        <v>2423</v>
      </c>
      <c r="N1237" t="s">
        <v>2424</v>
      </c>
      <c r="O1237" t="s">
        <v>2425</v>
      </c>
      <c r="P1237" s="74" t="s">
        <v>1818</v>
      </c>
      <c r="Q1237" t="s">
        <v>2426</v>
      </c>
      <c r="R1237" t="s">
        <v>1820</v>
      </c>
      <c r="S1237">
        <v>365</v>
      </c>
      <c r="T1237" t="s">
        <v>2726</v>
      </c>
      <c r="U1237" s="74" t="s">
        <v>2727</v>
      </c>
      <c r="V1237" t="s">
        <v>1956</v>
      </c>
      <c r="W1237" t="s">
        <v>1957</v>
      </c>
      <c r="X1237">
        <v>19</v>
      </c>
      <c r="Y1237">
        <v>10.92</v>
      </c>
      <c r="Z1237">
        <v>10.72</v>
      </c>
      <c r="AA1237">
        <v>5.36</v>
      </c>
    </row>
    <row r="1238" spans="1:27" x14ac:dyDescent="0.25">
      <c r="A1238" t="s">
        <v>2728</v>
      </c>
      <c r="B1238" t="s">
        <v>715</v>
      </c>
      <c r="C1238" t="s">
        <v>1915</v>
      </c>
      <c r="D1238" t="s">
        <v>717</v>
      </c>
      <c r="E1238" t="s">
        <v>716</v>
      </c>
      <c r="F1238" t="s">
        <v>718</v>
      </c>
      <c r="G1238" t="s">
        <v>2570</v>
      </c>
      <c r="H1238" t="s">
        <v>906</v>
      </c>
      <c r="I1238" t="s">
        <v>907</v>
      </c>
      <c r="J1238" s="74" t="s">
        <v>2729</v>
      </c>
      <c r="K1238" t="s">
        <v>2730</v>
      </c>
      <c r="L1238" t="s">
        <v>2064</v>
      </c>
      <c r="M1238" s="74" t="s">
        <v>2423</v>
      </c>
      <c r="N1238" t="s">
        <v>2424</v>
      </c>
      <c r="O1238" t="s">
        <v>2425</v>
      </c>
      <c r="P1238" s="74" t="s">
        <v>1818</v>
      </c>
      <c r="Q1238" t="s">
        <v>2426</v>
      </c>
      <c r="R1238" t="s">
        <v>1820</v>
      </c>
      <c r="S1238">
        <v>180</v>
      </c>
      <c r="T1238" t="s">
        <v>2731</v>
      </c>
      <c r="U1238" s="74" t="s">
        <v>2732</v>
      </c>
      <c r="V1238" t="s">
        <v>2149</v>
      </c>
      <c r="W1238" t="s">
        <v>63</v>
      </c>
      <c r="X1238">
        <v>15</v>
      </c>
      <c r="Y1238">
        <v>12.04</v>
      </c>
      <c r="Z1238">
        <v>8.6300000000000008</v>
      </c>
      <c r="AA1238">
        <v>4.3099999999999996</v>
      </c>
    </row>
    <row r="1239" spans="1:27" x14ac:dyDescent="0.25">
      <c r="A1239" t="s">
        <v>2728</v>
      </c>
      <c r="B1239" t="s">
        <v>715</v>
      </c>
      <c r="C1239" t="s">
        <v>1915</v>
      </c>
      <c r="D1239" t="s">
        <v>717</v>
      </c>
      <c r="E1239" t="s">
        <v>716</v>
      </c>
      <c r="F1239" t="s">
        <v>718</v>
      </c>
      <c r="G1239" t="s">
        <v>2570</v>
      </c>
      <c r="H1239" t="s">
        <v>906</v>
      </c>
      <c r="I1239" t="s">
        <v>907</v>
      </c>
      <c r="J1239" s="74" t="s">
        <v>2729</v>
      </c>
      <c r="K1239" t="s">
        <v>2730</v>
      </c>
      <c r="L1239" t="s">
        <v>2064</v>
      </c>
      <c r="M1239" s="74" t="s">
        <v>2423</v>
      </c>
      <c r="N1239" t="s">
        <v>2424</v>
      </c>
      <c r="O1239" t="s">
        <v>2425</v>
      </c>
      <c r="P1239" s="74" t="s">
        <v>1818</v>
      </c>
      <c r="Q1239" t="s">
        <v>2426</v>
      </c>
      <c r="R1239" t="s">
        <v>1820</v>
      </c>
      <c r="S1239">
        <v>180</v>
      </c>
      <c r="T1239" t="s">
        <v>2731</v>
      </c>
      <c r="U1239" s="74" t="s">
        <v>2732</v>
      </c>
      <c r="V1239" t="s">
        <v>2350</v>
      </c>
      <c r="W1239" t="s">
        <v>2351</v>
      </c>
      <c r="X1239">
        <v>15</v>
      </c>
      <c r="Y1239">
        <v>3.44</v>
      </c>
      <c r="Z1239">
        <v>3.24</v>
      </c>
      <c r="AA1239">
        <v>1.62</v>
      </c>
    </row>
    <row r="1240" spans="1:27" x14ac:dyDescent="0.25">
      <c r="A1240" t="s">
        <v>2728</v>
      </c>
      <c r="B1240" t="s">
        <v>715</v>
      </c>
      <c r="C1240" t="s">
        <v>1915</v>
      </c>
      <c r="D1240" t="s">
        <v>717</v>
      </c>
      <c r="E1240" t="s">
        <v>716</v>
      </c>
      <c r="F1240" t="s">
        <v>718</v>
      </c>
      <c r="G1240" t="s">
        <v>2570</v>
      </c>
      <c r="H1240" t="s">
        <v>906</v>
      </c>
      <c r="I1240" t="s">
        <v>907</v>
      </c>
      <c r="J1240" s="74" t="s">
        <v>2729</v>
      </c>
      <c r="K1240" t="s">
        <v>2730</v>
      </c>
      <c r="L1240" t="s">
        <v>2064</v>
      </c>
      <c r="M1240" s="74" t="s">
        <v>2423</v>
      </c>
      <c r="N1240" t="s">
        <v>2424</v>
      </c>
      <c r="O1240" t="s">
        <v>2425</v>
      </c>
      <c r="P1240" s="74" t="s">
        <v>1818</v>
      </c>
      <c r="Q1240" t="s">
        <v>2426</v>
      </c>
      <c r="R1240" t="s">
        <v>1820</v>
      </c>
      <c r="S1240">
        <v>180</v>
      </c>
      <c r="T1240" t="s">
        <v>2731</v>
      </c>
      <c r="U1240" s="74" t="s">
        <v>2732</v>
      </c>
      <c r="V1240" t="s">
        <v>2360</v>
      </c>
      <c r="W1240" t="s">
        <v>2361</v>
      </c>
      <c r="X1240">
        <v>15</v>
      </c>
      <c r="Y1240">
        <v>3.29</v>
      </c>
      <c r="Z1240">
        <v>2.81</v>
      </c>
      <c r="AA1240">
        <v>1.4</v>
      </c>
    </row>
    <row r="1241" spans="1:27" x14ac:dyDescent="0.25">
      <c r="A1241" t="s">
        <v>2728</v>
      </c>
      <c r="B1241" t="s">
        <v>715</v>
      </c>
      <c r="C1241" t="s">
        <v>1915</v>
      </c>
      <c r="D1241" t="s">
        <v>717</v>
      </c>
      <c r="E1241" t="s">
        <v>716</v>
      </c>
      <c r="F1241" t="s">
        <v>718</v>
      </c>
      <c r="G1241" t="s">
        <v>2570</v>
      </c>
      <c r="H1241" t="s">
        <v>906</v>
      </c>
      <c r="I1241" t="s">
        <v>907</v>
      </c>
      <c r="J1241" s="74" t="s">
        <v>2729</v>
      </c>
      <c r="K1241" t="s">
        <v>2730</v>
      </c>
      <c r="L1241" t="s">
        <v>2064</v>
      </c>
      <c r="M1241" s="74" t="s">
        <v>2423</v>
      </c>
      <c r="N1241" t="s">
        <v>2424</v>
      </c>
      <c r="O1241" t="s">
        <v>2425</v>
      </c>
      <c r="P1241" s="74" t="s">
        <v>1818</v>
      </c>
      <c r="Q1241" t="s">
        <v>2426</v>
      </c>
      <c r="R1241" t="s">
        <v>1820</v>
      </c>
      <c r="S1241">
        <v>180</v>
      </c>
      <c r="T1241" t="s">
        <v>2731</v>
      </c>
      <c r="U1241" s="74" t="s">
        <v>2732</v>
      </c>
      <c r="V1241" t="s">
        <v>2429</v>
      </c>
      <c r="W1241" t="s">
        <v>900</v>
      </c>
      <c r="X1241">
        <v>15</v>
      </c>
      <c r="Y1241">
        <v>24.62</v>
      </c>
      <c r="Z1241">
        <v>24.58</v>
      </c>
      <c r="AA1241">
        <v>12.29</v>
      </c>
    </row>
    <row r="1242" spans="1:27" x14ac:dyDescent="0.25">
      <c r="A1242" t="s">
        <v>2728</v>
      </c>
      <c r="B1242" t="s">
        <v>715</v>
      </c>
      <c r="C1242" t="s">
        <v>1915</v>
      </c>
      <c r="D1242" t="s">
        <v>717</v>
      </c>
      <c r="E1242" t="s">
        <v>716</v>
      </c>
      <c r="F1242" t="s">
        <v>718</v>
      </c>
      <c r="G1242" t="s">
        <v>2570</v>
      </c>
      <c r="H1242" t="s">
        <v>906</v>
      </c>
      <c r="I1242" t="s">
        <v>907</v>
      </c>
      <c r="J1242" s="74" t="s">
        <v>2729</v>
      </c>
      <c r="K1242" t="s">
        <v>2730</v>
      </c>
      <c r="L1242" t="s">
        <v>2064</v>
      </c>
      <c r="M1242" s="74" t="s">
        <v>2423</v>
      </c>
      <c r="N1242" t="s">
        <v>2424</v>
      </c>
      <c r="O1242" t="s">
        <v>2425</v>
      </c>
      <c r="P1242" s="74" t="s">
        <v>1818</v>
      </c>
      <c r="Q1242" t="s">
        <v>2426</v>
      </c>
      <c r="R1242" t="s">
        <v>1820</v>
      </c>
      <c r="S1242">
        <v>180</v>
      </c>
      <c r="T1242" t="s">
        <v>2731</v>
      </c>
      <c r="U1242" s="74" t="s">
        <v>2732</v>
      </c>
      <c r="V1242" t="s">
        <v>2154</v>
      </c>
      <c r="W1242" t="s">
        <v>2155</v>
      </c>
      <c r="X1242">
        <v>15</v>
      </c>
      <c r="Y1242">
        <v>11.18</v>
      </c>
      <c r="Z1242">
        <v>8.16</v>
      </c>
      <c r="AA1242">
        <v>4.08</v>
      </c>
    </row>
    <row r="1243" spans="1:27" x14ac:dyDescent="0.25">
      <c r="A1243" t="s">
        <v>2728</v>
      </c>
      <c r="B1243" t="s">
        <v>715</v>
      </c>
      <c r="C1243" t="s">
        <v>1915</v>
      </c>
      <c r="D1243" t="s">
        <v>717</v>
      </c>
      <c r="E1243" t="s">
        <v>716</v>
      </c>
      <c r="F1243" t="s">
        <v>718</v>
      </c>
      <c r="G1243" t="s">
        <v>2570</v>
      </c>
      <c r="H1243" t="s">
        <v>906</v>
      </c>
      <c r="I1243" t="s">
        <v>907</v>
      </c>
      <c r="J1243" s="74" t="s">
        <v>2729</v>
      </c>
      <c r="K1243" t="s">
        <v>2730</v>
      </c>
      <c r="L1243" t="s">
        <v>2064</v>
      </c>
      <c r="M1243" s="74" t="s">
        <v>2423</v>
      </c>
      <c r="N1243" t="s">
        <v>2424</v>
      </c>
      <c r="O1243" t="s">
        <v>2425</v>
      </c>
      <c r="P1243" s="74" t="s">
        <v>1818</v>
      </c>
      <c r="Q1243" t="s">
        <v>2426</v>
      </c>
      <c r="R1243" t="s">
        <v>1820</v>
      </c>
      <c r="S1243">
        <v>180</v>
      </c>
      <c r="T1243" t="s">
        <v>2731</v>
      </c>
      <c r="U1243" s="74" t="s">
        <v>2732</v>
      </c>
      <c r="V1243" t="s">
        <v>2269</v>
      </c>
      <c r="W1243" t="s">
        <v>2270</v>
      </c>
      <c r="X1243">
        <v>15</v>
      </c>
      <c r="Y1243">
        <v>3.61</v>
      </c>
      <c r="Z1243">
        <v>2.72</v>
      </c>
      <c r="AA1243">
        <v>1.36</v>
      </c>
    </row>
    <row r="1244" spans="1:27" x14ac:dyDescent="0.25">
      <c r="A1244" t="s">
        <v>2728</v>
      </c>
      <c r="B1244" t="s">
        <v>715</v>
      </c>
      <c r="C1244" t="s">
        <v>1915</v>
      </c>
      <c r="D1244" t="s">
        <v>717</v>
      </c>
      <c r="E1244" t="s">
        <v>716</v>
      </c>
      <c r="F1244" t="s">
        <v>718</v>
      </c>
      <c r="G1244" t="s">
        <v>2570</v>
      </c>
      <c r="H1244" t="s">
        <v>906</v>
      </c>
      <c r="I1244" t="s">
        <v>907</v>
      </c>
      <c r="J1244" s="74" t="s">
        <v>2729</v>
      </c>
      <c r="K1244" t="s">
        <v>2730</v>
      </c>
      <c r="L1244" t="s">
        <v>2064</v>
      </c>
      <c r="M1244" s="74" t="s">
        <v>2423</v>
      </c>
      <c r="N1244" t="s">
        <v>2424</v>
      </c>
      <c r="O1244" t="s">
        <v>2425</v>
      </c>
      <c r="P1244" s="74" t="s">
        <v>1818</v>
      </c>
      <c r="Q1244" t="s">
        <v>2426</v>
      </c>
      <c r="R1244" t="s">
        <v>1820</v>
      </c>
      <c r="S1244">
        <v>180</v>
      </c>
      <c r="T1244" t="s">
        <v>2731</v>
      </c>
      <c r="U1244" s="74" t="s">
        <v>2732</v>
      </c>
      <c r="V1244" t="s">
        <v>2198</v>
      </c>
      <c r="W1244" t="s">
        <v>2199</v>
      </c>
      <c r="X1244">
        <v>15</v>
      </c>
      <c r="Y1244">
        <v>2.89</v>
      </c>
    </row>
    <row r="1245" spans="1:27" x14ac:dyDescent="0.25">
      <c r="A1245" t="s">
        <v>2728</v>
      </c>
      <c r="B1245" t="s">
        <v>715</v>
      </c>
      <c r="C1245" t="s">
        <v>1915</v>
      </c>
      <c r="D1245" t="s">
        <v>717</v>
      </c>
      <c r="E1245" t="s">
        <v>716</v>
      </c>
      <c r="F1245" t="s">
        <v>718</v>
      </c>
      <c r="G1245" t="s">
        <v>2570</v>
      </c>
      <c r="H1245" t="s">
        <v>906</v>
      </c>
      <c r="I1245" t="s">
        <v>907</v>
      </c>
      <c r="J1245" s="74" t="s">
        <v>2729</v>
      </c>
      <c r="K1245" t="s">
        <v>2730</v>
      </c>
      <c r="L1245" t="s">
        <v>2064</v>
      </c>
      <c r="M1245" s="74" t="s">
        <v>2423</v>
      </c>
      <c r="N1245" t="s">
        <v>2424</v>
      </c>
      <c r="O1245" t="s">
        <v>2425</v>
      </c>
      <c r="P1245" s="74" t="s">
        <v>1818</v>
      </c>
      <c r="Q1245" t="s">
        <v>2426</v>
      </c>
      <c r="R1245" t="s">
        <v>1820</v>
      </c>
      <c r="S1245">
        <v>180</v>
      </c>
      <c r="T1245" t="s">
        <v>2731</v>
      </c>
      <c r="U1245" s="74" t="s">
        <v>2732</v>
      </c>
      <c r="V1245" t="s">
        <v>2211</v>
      </c>
      <c r="W1245" t="s">
        <v>2212</v>
      </c>
      <c r="X1245">
        <v>15</v>
      </c>
      <c r="Y1245">
        <v>3.76</v>
      </c>
      <c r="Z1245">
        <v>0.79</v>
      </c>
      <c r="AA1245">
        <v>0.4</v>
      </c>
    </row>
    <row r="1246" spans="1:27" x14ac:dyDescent="0.25">
      <c r="A1246" t="s">
        <v>2728</v>
      </c>
      <c r="B1246" t="s">
        <v>715</v>
      </c>
      <c r="C1246" t="s">
        <v>1915</v>
      </c>
      <c r="D1246" t="s">
        <v>717</v>
      </c>
      <c r="E1246" t="s">
        <v>716</v>
      </c>
      <c r="F1246" t="s">
        <v>718</v>
      </c>
      <c r="G1246" t="s">
        <v>2570</v>
      </c>
      <c r="H1246" t="s">
        <v>906</v>
      </c>
      <c r="I1246" t="s">
        <v>907</v>
      </c>
      <c r="J1246" s="74" t="s">
        <v>2729</v>
      </c>
      <c r="K1246" t="s">
        <v>2730</v>
      </c>
      <c r="L1246" t="s">
        <v>2064</v>
      </c>
      <c r="M1246" s="74" t="s">
        <v>2423</v>
      </c>
      <c r="N1246" t="s">
        <v>2424</v>
      </c>
      <c r="O1246" t="s">
        <v>2425</v>
      </c>
      <c r="P1246" s="74" t="s">
        <v>1818</v>
      </c>
      <c r="Q1246" t="s">
        <v>2426</v>
      </c>
      <c r="R1246" t="s">
        <v>1820</v>
      </c>
      <c r="S1246">
        <v>180</v>
      </c>
      <c r="T1246" t="s">
        <v>2731</v>
      </c>
      <c r="U1246" s="74" t="s">
        <v>2732</v>
      </c>
      <c r="V1246" t="s">
        <v>2733</v>
      </c>
      <c r="W1246" t="s">
        <v>2734</v>
      </c>
      <c r="X1246">
        <v>15</v>
      </c>
      <c r="Y1246">
        <v>6.48</v>
      </c>
      <c r="Z1246">
        <v>3.6</v>
      </c>
      <c r="AA1246">
        <v>1.8</v>
      </c>
    </row>
    <row r="1247" spans="1:27" x14ac:dyDescent="0.25">
      <c r="A1247" t="s">
        <v>2728</v>
      </c>
      <c r="B1247" t="s">
        <v>715</v>
      </c>
      <c r="C1247" t="s">
        <v>1915</v>
      </c>
      <c r="D1247" t="s">
        <v>717</v>
      </c>
      <c r="E1247" t="s">
        <v>716</v>
      </c>
      <c r="F1247" t="s">
        <v>718</v>
      </c>
      <c r="G1247" t="s">
        <v>2570</v>
      </c>
      <c r="H1247" t="s">
        <v>906</v>
      </c>
      <c r="I1247" t="s">
        <v>907</v>
      </c>
      <c r="J1247" s="74" t="s">
        <v>2729</v>
      </c>
      <c r="K1247" t="s">
        <v>2730</v>
      </c>
      <c r="L1247" t="s">
        <v>2064</v>
      </c>
      <c r="M1247" s="74" t="s">
        <v>2423</v>
      </c>
      <c r="N1247" t="s">
        <v>2424</v>
      </c>
      <c r="O1247" t="s">
        <v>2425</v>
      </c>
      <c r="P1247" s="74" t="s">
        <v>1818</v>
      </c>
      <c r="Q1247" t="s">
        <v>2426</v>
      </c>
      <c r="R1247" t="s">
        <v>1820</v>
      </c>
      <c r="S1247">
        <v>180</v>
      </c>
      <c r="T1247" t="s">
        <v>2731</v>
      </c>
      <c r="U1247" s="74" t="s">
        <v>2732</v>
      </c>
      <c r="V1247" t="s">
        <v>2236</v>
      </c>
      <c r="W1247" t="s">
        <v>2237</v>
      </c>
      <c r="X1247">
        <v>15</v>
      </c>
      <c r="Y1247">
        <v>0.94</v>
      </c>
    </row>
    <row r="1248" spans="1:27" x14ac:dyDescent="0.25">
      <c r="A1248" t="s">
        <v>2728</v>
      </c>
      <c r="B1248" t="s">
        <v>715</v>
      </c>
      <c r="C1248" t="s">
        <v>1915</v>
      </c>
      <c r="D1248" t="s">
        <v>717</v>
      </c>
      <c r="E1248" t="s">
        <v>716</v>
      </c>
      <c r="F1248" t="s">
        <v>718</v>
      </c>
      <c r="G1248" t="s">
        <v>2570</v>
      </c>
      <c r="H1248" t="s">
        <v>906</v>
      </c>
      <c r="I1248" t="s">
        <v>907</v>
      </c>
      <c r="J1248" s="74" t="s">
        <v>2729</v>
      </c>
      <c r="K1248" t="s">
        <v>2730</v>
      </c>
      <c r="L1248" t="s">
        <v>2064</v>
      </c>
      <c r="M1248" s="74" t="s">
        <v>2423</v>
      </c>
      <c r="N1248" t="s">
        <v>2424</v>
      </c>
      <c r="O1248" t="s">
        <v>2425</v>
      </c>
      <c r="P1248" s="74" t="s">
        <v>1818</v>
      </c>
      <c r="Q1248" t="s">
        <v>2426</v>
      </c>
      <c r="R1248" t="s">
        <v>1820</v>
      </c>
      <c r="S1248">
        <v>180</v>
      </c>
      <c r="T1248" t="s">
        <v>2731</v>
      </c>
      <c r="U1248" s="74" t="s">
        <v>2732</v>
      </c>
      <c r="V1248" t="s">
        <v>2735</v>
      </c>
      <c r="W1248" t="s">
        <v>2736</v>
      </c>
      <c r="X1248">
        <v>15</v>
      </c>
      <c r="Y1248">
        <v>0.91</v>
      </c>
    </row>
    <row r="1249" spans="1:27" x14ac:dyDescent="0.25">
      <c r="A1249" t="s">
        <v>2728</v>
      </c>
      <c r="B1249" t="s">
        <v>715</v>
      </c>
      <c r="C1249" t="s">
        <v>1915</v>
      </c>
      <c r="D1249" t="s">
        <v>717</v>
      </c>
      <c r="E1249" t="s">
        <v>716</v>
      </c>
      <c r="F1249" t="s">
        <v>718</v>
      </c>
      <c r="G1249" t="s">
        <v>2570</v>
      </c>
      <c r="H1249" t="s">
        <v>906</v>
      </c>
      <c r="I1249" t="s">
        <v>907</v>
      </c>
      <c r="J1249" s="74" t="s">
        <v>2729</v>
      </c>
      <c r="K1249" t="s">
        <v>2730</v>
      </c>
      <c r="L1249" t="s">
        <v>2064</v>
      </c>
      <c r="M1249" s="74" t="s">
        <v>2423</v>
      </c>
      <c r="N1249" t="s">
        <v>2424</v>
      </c>
      <c r="O1249" t="s">
        <v>2425</v>
      </c>
      <c r="P1249" s="74" t="s">
        <v>1818</v>
      </c>
      <c r="Q1249" t="s">
        <v>2426</v>
      </c>
      <c r="R1249" t="s">
        <v>1820</v>
      </c>
      <c r="S1249">
        <v>180</v>
      </c>
      <c r="T1249" t="s">
        <v>2731</v>
      </c>
      <c r="U1249" s="74" t="s">
        <v>2732</v>
      </c>
      <c r="V1249" t="s">
        <v>2196</v>
      </c>
      <c r="W1249" t="s">
        <v>1337</v>
      </c>
      <c r="X1249">
        <v>15</v>
      </c>
      <c r="Y1249">
        <v>4.13</v>
      </c>
      <c r="Z1249">
        <v>3.28</v>
      </c>
      <c r="AA1249">
        <v>1.64</v>
      </c>
    </row>
    <row r="1250" spans="1:27" x14ac:dyDescent="0.25">
      <c r="A1250" t="s">
        <v>2728</v>
      </c>
      <c r="B1250" t="s">
        <v>715</v>
      </c>
      <c r="C1250" t="s">
        <v>1915</v>
      </c>
      <c r="D1250" t="s">
        <v>717</v>
      </c>
      <c r="E1250" t="s">
        <v>716</v>
      </c>
      <c r="F1250" t="s">
        <v>718</v>
      </c>
      <c r="G1250" t="s">
        <v>2570</v>
      </c>
      <c r="H1250" t="s">
        <v>906</v>
      </c>
      <c r="I1250" t="s">
        <v>907</v>
      </c>
      <c r="J1250" s="74" t="s">
        <v>2729</v>
      </c>
      <c r="K1250" t="s">
        <v>2730</v>
      </c>
      <c r="L1250" t="s">
        <v>2064</v>
      </c>
      <c r="M1250" s="74" t="s">
        <v>2423</v>
      </c>
      <c r="N1250" t="s">
        <v>2424</v>
      </c>
      <c r="O1250" t="s">
        <v>2425</v>
      </c>
      <c r="P1250" s="74" t="s">
        <v>1818</v>
      </c>
      <c r="Q1250" t="s">
        <v>2426</v>
      </c>
      <c r="R1250" t="s">
        <v>1820</v>
      </c>
      <c r="S1250">
        <v>180</v>
      </c>
      <c r="T1250" t="s">
        <v>2731</v>
      </c>
      <c r="U1250" s="74" t="s">
        <v>2732</v>
      </c>
      <c r="V1250" t="s">
        <v>2737</v>
      </c>
      <c r="W1250" t="s">
        <v>2738</v>
      </c>
      <c r="X1250">
        <v>15</v>
      </c>
      <c r="Y1250">
        <v>3.3</v>
      </c>
      <c r="Z1250">
        <v>3.18</v>
      </c>
      <c r="AA1250">
        <v>1.59</v>
      </c>
    </row>
    <row r="1251" spans="1:27" x14ac:dyDescent="0.25">
      <c r="A1251" t="s">
        <v>2728</v>
      </c>
      <c r="B1251" t="s">
        <v>715</v>
      </c>
      <c r="C1251" t="s">
        <v>1915</v>
      </c>
      <c r="D1251" t="s">
        <v>717</v>
      </c>
      <c r="E1251" t="s">
        <v>716</v>
      </c>
      <c r="F1251" t="s">
        <v>718</v>
      </c>
      <c r="G1251" t="s">
        <v>2570</v>
      </c>
      <c r="H1251" t="s">
        <v>906</v>
      </c>
      <c r="I1251" t="s">
        <v>907</v>
      </c>
      <c r="J1251" s="74" t="s">
        <v>2729</v>
      </c>
      <c r="K1251" t="s">
        <v>2730</v>
      </c>
      <c r="L1251" t="s">
        <v>2064</v>
      </c>
      <c r="M1251" s="74" t="s">
        <v>2423</v>
      </c>
      <c r="N1251" t="s">
        <v>2424</v>
      </c>
      <c r="O1251" t="s">
        <v>2425</v>
      </c>
      <c r="P1251" s="74" t="s">
        <v>1818</v>
      </c>
      <c r="Q1251" t="s">
        <v>2426</v>
      </c>
      <c r="R1251" t="s">
        <v>1820</v>
      </c>
      <c r="S1251">
        <v>180</v>
      </c>
      <c r="T1251" t="s">
        <v>2731</v>
      </c>
      <c r="U1251" s="74" t="s">
        <v>2732</v>
      </c>
      <c r="V1251" t="s">
        <v>1954</v>
      </c>
      <c r="W1251" t="s">
        <v>1955</v>
      </c>
      <c r="X1251">
        <v>15</v>
      </c>
      <c r="Y1251">
        <v>1.1100000000000001</v>
      </c>
      <c r="Z1251">
        <v>1.08</v>
      </c>
      <c r="AA1251">
        <v>0.54</v>
      </c>
    </row>
    <row r="1252" spans="1:27" x14ac:dyDescent="0.25">
      <c r="A1252" t="s">
        <v>2739</v>
      </c>
      <c r="B1252" t="s">
        <v>715</v>
      </c>
      <c r="C1252" t="s">
        <v>1915</v>
      </c>
      <c r="D1252" t="s">
        <v>717</v>
      </c>
      <c r="E1252" t="s">
        <v>716</v>
      </c>
      <c r="F1252" t="s">
        <v>718</v>
      </c>
      <c r="G1252" t="s">
        <v>2570</v>
      </c>
      <c r="H1252" t="s">
        <v>1916</v>
      </c>
      <c r="I1252" t="s">
        <v>1917</v>
      </c>
      <c r="J1252" s="74" t="s">
        <v>935</v>
      </c>
      <c r="L1252" t="s">
        <v>2505</v>
      </c>
      <c r="M1252" s="74" t="s">
        <v>817</v>
      </c>
      <c r="N1252" t="s">
        <v>2079</v>
      </c>
      <c r="O1252" t="s">
        <v>819</v>
      </c>
      <c r="S1252">
        <v>365</v>
      </c>
      <c r="T1252" t="s">
        <v>2740</v>
      </c>
      <c r="U1252" s="74" t="s">
        <v>2741</v>
      </c>
      <c r="V1252" t="s">
        <v>2238</v>
      </c>
      <c r="W1252" t="s">
        <v>2027</v>
      </c>
      <c r="X1252">
        <v>68.31</v>
      </c>
      <c r="Y1252">
        <v>853.35699999999997</v>
      </c>
      <c r="Z1252">
        <v>719.54</v>
      </c>
      <c r="AA1252">
        <v>719.54</v>
      </c>
    </row>
    <row r="1253" spans="1:27" x14ac:dyDescent="0.25">
      <c r="A1253" t="s">
        <v>2739</v>
      </c>
      <c r="B1253" t="s">
        <v>715</v>
      </c>
      <c r="C1253" t="s">
        <v>1915</v>
      </c>
      <c r="D1253" t="s">
        <v>717</v>
      </c>
      <c r="E1253" t="s">
        <v>716</v>
      </c>
      <c r="F1253" t="s">
        <v>718</v>
      </c>
      <c r="G1253" t="s">
        <v>2570</v>
      </c>
      <c r="H1253" t="s">
        <v>1916</v>
      </c>
      <c r="I1253" t="s">
        <v>1917</v>
      </c>
      <c r="J1253" s="74" t="s">
        <v>935</v>
      </c>
      <c r="L1253" t="s">
        <v>2505</v>
      </c>
      <c r="M1253" s="74" t="s">
        <v>817</v>
      </c>
      <c r="N1253" t="s">
        <v>2079</v>
      </c>
      <c r="O1253" t="s">
        <v>819</v>
      </c>
      <c r="S1253">
        <v>365</v>
      </c>
      <c r="T1253" t="s">
        <v>2740</v>
      </c>
      <c r="U1253" s="74" t="s">
        <v>2741</v>
      </c>
      <c r="V1253" t="s">
        <v>2673</v>
      </c>
      <c r="W1253" t="s">
        <v>2674</v>
      </c>
      <c r="X1253">
        <v>68.31</v>
      </c>
      <c r="Y1253">
        <v>779.48599999999999</v>
      </c>
      <c r="Z1253">
        <v>671.06</v>
      </c>
      <c r="AA1253">
        <v>671.06</v>
      </c>
    </row>
    <row r="1254" spans="1:27" x14ac:dyDescent="0.25">
      <c r="A1254" t="s">
        <v>2739</v>
      </c>
      <c r="B1254" t="s">
        <v>715</v>
      </c>
      <c r="C1254" t="s">
        <v>1915</v>
      </c>
      <c r="D1254" t="s">
        <v>717</v>
      </c>
      <c r="E1254" t="s">
        <v>716</v>
      </c>
      <c r="F1254" t="s">
        <v>718</v>
      </c>
      <c r="G1254" t="s">
        <v>2570</v>
      </c>
      <c r="H1254" t="s">
        <v>1916</v>
      </c>
      <c r="I1254" t="s">
        <v>1917</v>
      </c>
      <c r="J1254" s="74" t="s">
        <v>935</v>
      </c>
      <c r="L1254" t="s">
        <v>2505</v>
      </c>
      <c r="M1254" s="74" t="s">
        <v>817</v>
      </c>
      <c r="N1254" t="s">
        <v>2079</v>
      </c>
      <c r="O1254" t="s">
        <v>819</v>
      </c>
      <c r="S1254">
        <v>365</v>
      </c>
      <c r="T1254" t="s">
        <v>2740</v>
      </c>
      <c r="U1254" s="74" t="s">
        <v>2741</v>
      </c>
      <c r="V1254" t="s">
        <v>2236</v>
      </c>
      <c r="W1254" t="s">
        <v>2237</v>
      </c>
      <c r="X1254">
        <v>68.31</v>
      </c>
      <c r="Y1254">
        <v>1288.74</v>
      </c>
      <c r="Z1254">
        <v>620.47</v>
      </c>
      <c r="AA1254">
        <v>620.47</v>
      </c>
    </row>
    <row r="1255" spans="1:27" x14ac:dyDescent="0.25">
      <c r="A1255" t="s">
        <v>2742</v>
      </c>
      <c r="B1255" t="s">
        <v>715</v>
      </c>
      <c r="C1255" t="s">
        <v>1915</v>
      </c>
      <c r="D1255" t="s">
        <v>717</v>
      </c>
      <c r="E1255" t="s">
        <v>716</v>
      </c>
      <c r="F1255" t="s">
        <v>718</v>
      </c>
      <c r="G1255" t="s">
        <v>2743</v>
      </c>
      <c r="H1255" t="s">
        <v>906</v>
      </c>
      <c r="I1255" t="s">
        <v>907</v>
      </c>
      <c r="J1255" s="74" t="s">
        <v>935</v>
      </c>
      <c r="L1255" t="s">
        <v>2505</v>
      </c>
      <c r="M1255" s="74" t="s">
        <v>817</v>
      </c>
      <c r="N1255" t="s">
        <v>2079</v>
      </c>
      <c r="O1255" t="s">
        <v>819</v>
      </c>
      <c r="P1255" s="74" t="s">
        <v>1080</v>
      </c>
      <c r="Q1255" t="s">
        <v>782</v>
      </c>
      <c r="R1255" t="s">
        <v>1081</v>
      </c>
      <c r="S1255">
        <v>365</v>
      </c>
      <c r="T1255" t="s">
        <v>2744</v>
      </c>
      <c r="U1255" s="74" t="s">
        <v>2745</v>
      </c>
      <c r="V1255" t="s">
        <v>2198</v>
      </c>
      <c r="W1255" t="s">
        <v>2199</v>
      </c>
      <c r="X1255">
        <v>41.5</v>
      </c>
      <c r="Y1255">
        <v>218.07400000000001</v>
      </c>
      <c r="Z1255">
        <v>52.35</v>
      </c>
      <c r="AA1255">
        <v>52.35</v>
      </c>
    </row>
    <row r="1256" spans="1:27" x14ac:dyDescent="0.25">
      <c r="A1256" t="s">
        <v>2742</v>
      </c>
      <c r="B1256" t="s">
        <v>715</v>
      </c>
      <c r="C1256" t="s">
        <v>1915</v>
      </c>
      <c r="D1256" t="s">
        <v>717</v>
      </c>
      <c r="E1256" t="s">
        <v>716</v>
      </c>
      <c r="F1256" t="s">
        <v>718</v>
      </c>
      <c r="G1256" t="s">
        <v>2743</v>
      </c>
      <c r="H1256" t="s">
        <v>906</v>
      </c>
      <c r="I1256" t="s">
        <v>907</v>
      </c>
      <c r="J1256" s="74" t="s">
        <v>935</v>
      </c>
      <c r="L1256" t="s">
        <v>2505</v>
      </c>
      <c r="M1256" s="74" t="s">
        <v>817</v>
      </c>
      <c r="N1256" t="s">
        <v>2079</v>
      </c>
      <c r="O1256" t="s">
        <v>819</v>
      </c>
      <c r="P1256" s="74" t="s">
        <v>1080</v>
      </c>
      <c r="Q1256" t="s">
        <v>782</v>
      </c>
      <c r="R1256" t="s">
        <v>1081</v>
      </c>
      <c r="S1256">
        <v>365</v>
      </c>
      <c r="T1256" t="s">
        <v>2744</v>
      </c>
      <c r="U1256" s="74" t="s">
        <v>2745</v>
      </c>
      <c r="V1256" t="s">
        <v>2269</v>
      </c>
      <c r="W1256" t="s">
        <v>2270</v>
      </c>
      <c r="X1256">
        <v>41.5</v>
      </c>
      <c r="Y1256">
        <v>90.950999999999993</v>
      </c>
      <c r="Z1256">
        <v>27.57</v>
      </c>
      <c r="AA1256">
        <v>27.57</v>
      </c>
    </row>
    <row r="1257" spans="1:27" x14ac:dyDescent="0.25">
      <c r="A1257" t="s">
        <v>2742</v>
      </c>
      <c r="B1257" t="s">
        <v>715</v>
      </c>
      <c r="C1257" t="s">
        <v>1915</v>
      </c>
      <c r="D1257" t="s">
        <v>717</v>
      </c>
      <c r="E1257" t="s">
        <v>716</v>
      </c>
      <c r="F1257" t="s">
        <v>718</v>
      </c>
      <c r="G1257" t="s">
        <v>2743</v>
      </c>
      <c r="H1257" t="s">
        <v>906</v>
      </c>
      <c r="I1257" t="s">
        <v>907</v>
      </c>
      <c r="J1257" s="74" t="s">
        <v>935</v>
      </c>
      <c r="L1257" t="s">
        <v>2505</v>
      </c>
      <c r="M1257" s="74" t="s">
        <v>817</v>
      </c>
      <c r="N1257" t="s">
        <v>2079</v>
      </c>
      <c r="O1257" t="s">
        <v>819</v>
      </c>
      <c r="P1257" s="74" t="s">
        <v>1080</v>
      </c>
      <c r="Q1257" t="s">
        <v>782</v>
      </c>
      <c r="R1257" t="s">
        <v>1081</v>
      </c>
      <c r="S1257">
        <v>365</v>
      </c>
      <c r="T1257" t="s">
        <v>2744</v>
      </c>
      <c r="U1257" s="74" t="s">
        <v>2745</v>
      </c>
      <c r="V1257" t="s">
        <v>2170</v>
      </c>
      <c r="W1257" t="s">
        <v>2171</v>
      </c>
      <c r="X1257">
        <v>41.5</v>
      </c>
      <c r="Y1257">
        <v>6.851</v>
      </c>
    </row>
    <row r="1258" spans="1:27" x14ac:dyDescent="0.25">
      <c r="A1258" t="s">
        <v>2742</v>
      </c>
      <c r="B1258" t="s">
        <v>715</v>
      </c>
      <c r="C1258" t="s">
        <v>1915</v>
      </c>
      <c r="D1258" t="s">
        <v>717</v>
      </c>
      <c r="E1258" t="s">
        <v>716</v>
      </c>
      <c r="F1258" t="s">
        <v>718</v>
      </c>
      <c r="G1258" t="s">
        <v>2743</v>
      </c>
      <c r="H1258" t="s">
        <v>906</v>
      </c>
      <c r="I1258" t="s">
        <v>907</v>
      </c>
      <c r="J1258" s="74" t="s">
        <v>935</v>
      </c>
      <c r="L1258" t="s">
        <v>2505</v>
      </c>
      <c r="M1258" s="74" t="s">
        <v>817</v>
      </c>
      <c r="N1258" t="s">
        <v>2079</v>
      </c>
      <c r="O1258" t="s">
        <v>819</v>
      </c>
      <c r="P1258" s="74" t="s">
        <v>1080</v>
      </c>
      <c r="Q1258" t="s">
        <v>782</v>
      </c>
      <c r="R1258" t="s">
        <v>1081</v>
      </c>
      <c r="S1258">
        <v>365</v>
      </c>
      <c r="T1258" t="s">
        <v>2744</v>
      </c>
      <c r="U1258" s="74" t="s">
        <v>2745</v>
      </c>
      <c r="V1258" t="s">
        <v>2746</v>
      </c>
      <c r="W1258" t="s">
        <v>2747</v>
      </c>
      <c r="X1258">
        <v>41.5</v>
      </c>
      <c r="Y1258">
        <v>81.022000000000006</v>
      </c>
      <c r="Z1258">
        <v>0.53</v>
      </c>
      <c r="AA1258">
        <v>0.53</v>
      </c>
    </row>
    <row r="1259" spans="1:27" x14ac:dyDescent="0.25">
      <c r="A1259" t="s">
        <v>2742</v>
      </c>
      <c r="B1259" t="s">
        <v>715</v>
      </c>
      <c r="C1259" t="s">
        <v>1915</v>
      </c>
      <c r="D1259" t="s">
        <v>717</v>
      </c>
      <c r="E1259" t="s">
        <v>716</v>
      </c>
      <c r="F1259" t="s">
        <v>718</v>
      </c>
      <c r="G1259" t="s">
        <v>2743</v>
      </c>
      <c r="H1259" t="s">
        <v>906</v>
      </c>
      <c r="I1259" t="s">
        <v>907</v>
      </c>
      <c r="J1259" s="74" t="s">
        <v>935</v>
      </c>
      <c r="L1259" t="s">
        <v>2505</v>
      </c>
      <c r="M1259" s="74" t="s">
        <v>817</v>
      </c>
      <c r="N1259" t="s">
        <v>2079</v>
      </c>
      <c r="O1259" t="s">
        <v>819</v>
      </c>
      <c r="P1259" s="74" t="s">
        <v>1080</v>
      </c>
      <c r="Q1259" t="s">
        <v>782</v>
      </c>
      <c r="R1259" t="s">
        <v>1081</v>
      </c>
      <c r="S1259">
        <v>365</v>
      </c>
      <c r="T1259" t="s">
        <v>2744</v>
      </c>
      <c r="U1259" s="74" t="s">
        <v>2745</v>
      </c>
      <c r="V1259" t="s">
        <v>2149</v>
      </c>
      <c r="W1259" t="s">
        <v>63</v>
      </c>
      <c r="X1259">
        <v>41.5</v>
      </c>
      <c r="Y1259">
        <v>1136.46</v>
      </c>
      <c r="Z1259">
        <v>433.34</v>
      </c>
      <c r="AA1259">
        <v>433.34</v>
      </c>
    </row>
    <row r="1260" spans="1:27" x14ac:dyDescent="0.25">
      <c r="A1260" t="s">
        <v>2742</v>
      </c>
      <c r="B1260" t="s">
        <v>715</v>
      </c>
      <c r="C1260" t="s">
        <v>1915</v>
      </c>
      <c r="D1260" t="s">
        <v>717</v>
      </c>
      <c r="E1260" t="s">
        <v>716</v>
      </c>
      <c r="F1260" t="s">
        <v>718</v>
      </c>
      <c r="G1260" t="s">
        <v>2743</v>
      </c>
      <c r="H1260" t="s">
        <v>906</v>
      </c>
      <c r="I1260" t="s">
        <v>907</v>
      </c>
      <c r="J1260" s="74" t="s">
        <v>935</v>
      </c>
      <c r="L1260" t="s">
        <v>2505</v>
      </c>
      <c r="M1260" s="74" t="s">
        <v>817</v>
      </c>
      <c r="N1260" t="s">
        <v>2079</v>
      </c>
      <c r="O1260" t="s">
        <v>819</v>
      </c>
      <c r="P1260" s="74" t="s">
        <v>1080</v>
      </c>
      <c r="Q1260" t="s">
        <v>782</v>
      </c>
      <c r="R1260" t="s">
        <v>1081</v>
      </c>
      <c r="S1260">
        <v>365</v>
      </c>
      <c r="T1260" t="s">
        <v>2744</v>
      </c>
      <c r="U1260" s="74" t="s">
        <v>2745</v>
      </c>
      <c r="V1260" t="s">
        <v>2145</v>
      </c>
      <c r="W1260" t="s">
        <v>2146</v>
      </c>
      <c r="X1260">
        <v>41.5</v>
      </c>
      <c r="Y1260">
        <v>63.067999999999998</v>
      </c>
      <c r="Z1260">
        <v>6.91</v>
      </c>
      <c r="AA1260">
        <v>6.91</v>
      </c>
    </row>
    <row r="1261" spans="1:27" x14ac:dyDescent="0.25">
      <c r="A1261" t="s">
        <v>2742</v>
      </c>
      <c r="B1261" t="s">
        <v>715</v>
      </c>
      <c r="C1261" t="s">
        <v>1915</v>
      </c>
      <c r="D1261" t="s">
        <v>717</v>
      </c>
      <c r="E1261" t="s">
        <v>716</v>
      </c>
      <c r="F1261" t="s">
        <v>718</v>
      </c>
      <c r="G1261" t="s">
        <v>2743</v>
      </c>
      <c r="H1261" t="s">
        <v>906</v>
      </c>
      <c r="I1261" t="s">
        <v>907</v>
      </c>
      <c r="J1261" s="74" t="s">
        <v>935</v>
      </c>
      <c r="L1261" t="s">
        <v>2505</v>
      </c>
      <c r="M1261" s="74" t="s">
        <v>817</v>
      </c>
      <c r="N1261" t="s">
        <v>2079</v>
      </c>
      <c r="O1261" t="s">
        <v>819</v>
      </c>
      <c r="P1261" s="74" t="s">
        <v>1080</v>
      </c>
      <c r="Q1261" t="s">
        <v>782</v>
      </c>
      <c r="R1261" t="s">
        <v>1081</v>
      </c>
      <c r="S1261">
        <v>365</v>
      </c>
      <c r="T1261" t="s">
        <v>2744</v>
      </c>
      <c r="U1261" s="74" t="s">
        <v>2745</v>
      </c>
      <c r="V1261" t="s">
        <v>2211</v>
      </c>
      <c r="W1261" t="s">
        <v>2212</v>
      </c>
      <c r="X1261">
        <v>41.5</v>
      </c>
      <c r="Y1261">
        <v>4.8490000000000002</v>
      </c>
      <c r="Z1261">
        <v>3.06</v>
      </c>
      <c r="AA1261">
        <v>3.06</v>
      </c>
    </row>
    <row r="1262" spans="1:27" x14ac:dyDescent="0.25">
      <c r="A1262" t="s">
        <v>2748</v>
      </c>
      <c r="B1262" t="s">
        <v>2363</v>
      </c>
      <c r="C1262" t="s">
        <v>1915</v>
      </c>
      <c r="D1262" t="s">
        <v>717</v>
      </c>
      <c r="E1262" t="s">
        <v>716</v>
      </c>
      <c r="F1262" t="s">
        <v>718</v>
      </c>
      <c r="G1262" t="s">
        <v>961</v>
      </c>
      <c r="H1262" t="s">
        <v>1916</v>
      </c>
      <c r="I1262" t="s">
        <v>1917</v>
      </c>
      <c r="J1262" s="74" t="s">
        <v>2749</v>
      </c>
      <c r="K1262" t="s">
        <v>2750</v>
      </c>
      <c r="L1262" t="s">
        <v>2751</v>
      </c>
      <c r="M1262" s="74" t="s">
        <v>1380</v>
      </c>
      <c r="N1262" t="s">
        <v>1381</v>
      </c>
      <c r="S1262">
        <v>0</v>
      </c>
      <c r="T1262" t="s">
        <v>2752</v>
      </c>
      <c r="V1262" t="s">
        <v>2601</v>
      </c>
      <c r="W1262" t="s">
        <v>2602</v>
      </c>
      <c r="X1262">
        <v>10</v>
      </c>
      <c r="Y1262">
        <v>1195.53</v>
      </c>
    </row>
    <row r="1263" spans="1:27" x14ac:dyDescent="0.25">
      <c r="A1263" t="s">
        <v>2753</v>
      </c>
      <c r="B1263" t="s">
        <v>715</v>
      </c>
      <c r="C1263" t="s">
        <v>1915</v>
      </c>
      <c r="D1263" t="s">
        <v>717</v>
      </c>
      <c r="E1263" t="s">
        <v>716</v>
      </c>
      <c r="F1263" t="s">
        <v>718</v>
      </c>
      <c r="G1263" t="s">
        <v>2201</v>
      </c>
      <c r="H1263" t="s">
        <v>1943</v>
      </c>
      <c r="I1263" t="s">
        <v>1944</v>
      </c>
      <c r="J1263" s="74" t="s">
        <v>2754</v>
      </c>
      <c r="K1263" t="s">
        <v>2755</v>
      </c>
      <c r="L1263" t="s">
        <v>2756</v>
      </c>
      <c r="M1263" s="74" t="s">
        <v>2423</v>
      </c>
      <c r="N1263" t="s">
        <v>2424</v>
      </c>
      <c r="O1263" t="s">
        <v>2425</v>
      </c>
      <c r="P1263" s="74" t="s">
        <v>2522</v>
      </c>
      <c r="Q1263" t="s">
        <v>2523</v>
      </c>
      <c r="R1263" t="s">
        <v>2524</v>
      </c>
      <c r="S1263">
        <v>240</v>
      </c>
      <c r="T1263" t="s">
        <v>2757</v>
      </c>
      <c r="U1263" s="74" t="s">
        <v>2758</v>
      </c>
      <c r="V1263" t="s">
        <v>1956</v>
      </c>
      <c r="W1263" t="s">
        <v>1957</v>
      </c>
      <c r="X1263">
        <v>15</v>
      </c>
      <c r="Y1263">
        <v>60.76</v>
      </c>
    </row>
    <row r="1264" spans="1:27" x14ac:dyDescent="0.25">
      <c r="A1264" t="s">
        <v>2753</v>
      </c>
      <c r="B1264" t="s">
        <v>715</v>
      </c>
      <c r="C1264" t="s">
        <v>1915</v>
      </c>
      <c r="D1264" t="s">
        <v>717</v>
      </c>
      <c r="E1264" t="s">
        <v>716</v>
      </c>
      <c r="F1264" t="s">
        <v>718</v>
      </c>
      <c r="G1264" t="s">
        <v>2201</v>
      </c>
      <c r="H1264" t="s">
        <v>1943</v>
      </c>
      <c r="I1264" t="s">
        <v>1944</v>
      </c>
      <c r="J1264" s="74" t="s">
        <v>2754</v>
      </c>
      <c r="K1264" t="s">
        <v>2755</v>
      </c>
      <c r="L1264" t="s">
        <v>2756</v>
      </c>
      <c r="M1264" s="74" t="s">
        <v>2423</v>
      </c>
      <c r="N1264" t="s">
        <v>2424</v>
      </c>
      <c r="O1264" t="s">
        <v>2425</v>
      </c>
      <c r="P1264" s="74" t="s">
        <v>2522</v>
      </c>
      <c r="Q1264" t="s">
        <v>2523</v>
      </c>
      <c r="R1264" t="s">
        <v>2524</v>
      </c>
      <c r="S1264">
        <v>240</v>
      </c>
      <c r="T1264" t="s">
        <v>2757</v>
      </c>
      <c r="U1264" s="74" t="s">
        <v>2758</v>
      </c>
      <c r="V1264" t="s">
        <v>2154</v>
      </c>
      <c r="W1264" t="s">
        <v>2155</v>
      </c>
      <c r="X1264">
        <v>15</v>
      </c>
      <c r="Y1264">
        <v>3.03</v>
      </c>
    </row>
    <row r="1265" spans="1:25" x14ac:dyDescent="0.25">
      <c r="A1265" t="s">
        <v>2753</v>
      </c>
      <c r="B1265" t="s">
        <v>715</v>
      </c>
      <c r="C1265" t="s">
        <v>1915</v>
      </c>
      <c r="D1265" t="s">
        <v>717</v>
      </c>
      <c r="E1265" t="s">
        <v>716</v>
      </c>
      <c r="F1265" t="s">
        <v>718</v>
      </c>
      <c r="G1265" t="s">
        <v>2201</v>
      </c>
      <c r="H1265" t="s">
        <v>1943</v>
      </c>
      <c r="I1265" t="s">
        <v>1944</v>
      </c>
      <c r="J1265" s="74" t="s">
        <v>2754</v>
      </c>
      <c r="K1265" t="s">
        <v>2755</v>
      </c>
      <c r="L1265" t="s">
        <v>2756</v>
      </c>
      <c r="M1265" s="74" t="s">
        <v>2423</v>
      </c>
      <c r="N1265" t="s">
        <v>2424</v>
      </c>
      <c r="O1265" t="s">
        <v>2425</v>
      </c>
      <c r="P1265" s="74" t="s">
        <v>2522</v>
      </c>
      <c r="Q1265" t="s">
        <v>2523</v>
      </c>
      <c r="R1265" t="s">
        <v>2524</v>
      </c>
      <c r="S1265">
        <v>240</v>
      </c>
      <c r="T1265" t="s">
        <v>2757</v>
      </c>
      <c r="U1265" s="74" t="s">
        <v>2758</v>
      </c>
      <c r="V1265" t="s">
        <v>1950</v>
      </c>
      <c r="W1265" t="s">
        <v>1951</v>
      </c>
      <c r="X1265">
        <v>15</v>
      </c>
      <c r="Y1265">
        <v>6.16</v>
      </c>
    </row>
    <row r="1266" spans="1:25" x14ac:dyDescent="0.25">
      <c r="A1266" t="s">
        <v>2753</v>
      </c>
      <c r="B1266" t="s">
        <v>715</v>
      </c>
      <c r="C1266" t="s">
        <v>1915</v>
      </c>
      <c r="D1266" t="s">
        <v>717</v>
      </c>
      <c r="E1266" t="s">
        <v>716</v>
      </c>
      <c r="F1266" t="s">
        <v>718</v>
      </c>
      <c r="G1266" t="s">
        <v>2201</v>
      </c>
      <c r="H1266" t="s">
        <v>1943</v>
      </c>
      <c r="I1266" t="s">
        <v>1944</v>
      </c>
      <c r="J1266" s="74" t="s">
        <v>2754</v>
      </c>
      <c r="K1266" t="s">
        <v>2755</v>
      </c>
      <c r="L1266" t="s">
        <v>2756</v>
      </c>
      <c r="M1266" s="74" t="s">
        <v>2423</v>
      </c>
      <c r="N1266" t="s">
        <v>2424</v>
      </c>
      <c r="O1266" t="s">
        <v>2425</v>
      </c>
      <c r="P1266" s="74" t="s">
        <v>2522</v>
      </c>
      <c r="Q1266" t="s">
        <v>2523</v>
      </c>
      <c r="R1266" t="s">
        <v>2524</v>
      </c>
      <c r="S1266">
        <v>240</v>
      </c>
      <c r="T1266" t="s">
        <v>2757</v>
      </c>
      <c r="U1266" s="74" t="s">
        <v>2758</v>
      </c>
      <c r="V1266" t="s">
        <v>2060</v>
      </c>
      <c r="W1266" t="s">
        <v>2061</v>
      </c>
      <c r="X1266">
        <v>15</v>
      </c>
      <c r="Y1266">
        <v>4.82</v>
      </c>
    </row>
    <row r="1267" spans="1:25" x14ac:dyDescent="0.25">
      <c r="A1267" t="s">
        <v>2753</v>
      </c>
      <c r="B1267" t="s">
        <v>715</v>
      </c>
      <c r="C1267" t="s">
        <v>1915</v>
      </c>
      <c r="D1267" t="s">
        <v>717</v>
      </c>
      <c r="E1267" t="s">
        <v>716</v>
      </c>
      <c r="F1267" t="s">
        <v>718</v>
      </c>
      <c r="G1267" t="s">
        <v>2201</v>
      </c>
      <c r="H1267" t="s">
        <v>1943</v>
      </c>
      <c r="I1267" t="s">
        <v>1944</v>
      </c>
      <c r="J1267" s="74" t="s">
        <v>2754</v>
      </c>
      <c r="K1267" t="s">
        <v>2755</v>
      </c>
      <c r="L1267" t="s">
        <v>2756</v>
      </c>
      <c r="M1267" s="74" t="s">
        <v>2423</v>
      </c>
      <c r="N1267" t="s">
        <v>2424</v>
      </c>
      <c r="O1267" t="s">
        <v>2425</v>
      </c>
      <c r="P1267" s="74" t="s">
        <v>2522</v>
      </c>
      <c r="Q1267" t="s">
        <v>2523</v>
      </c>
      <c r="R1267" t="s">
        <v>2524</v>
      </c>
      <c r="S1267">
        <v>240</v>
      </c>
      <c r="T1267" t="s">
        <v>2757</v>
      </c>
      <c r="U1267" s="74" t="s">
        <v>2758</v>
      </c>
      <c r="V1267" t="s">
        <v>1954</v>
      </c>
      <c r="W1267" t="s">
        <v>1955</v>
      </c>
      <c r="X1267">
        <v>15</v>
      </c>
      <c r="Y1267">
        <v>39.94</v>
      </c>
    </row>
    <row r="1268" spans="1:25" x14ac:dyDescent="0.25">
      <c r="A1268" t="s">
        <v>2753</v>
      </c>
      <c r="B1268" t="s">
        <v>715</v>
      </c>
      <c r="C1268" t="s">
        <v>1915</v>
      </c>
      <c r="D1268" t="s">
        <v>717</v>
      </c>
      <c r="E1268" t="s">
        <v>716</v>
      </c>
      <c r="F1268" t="s">
        <v>718</v>
      </c>
      <c r="G1268" t="s">
        <v>2201</v>
      </c>
      <c r="H1268" t="s">
        <v>1943</v>
      </c>
      <c r="I1268" t="s">
        <v>1944</v>
      </c>
      <c r="J1268" s="74" t="s">
        <v>2754</v>
      </c>
      <c r="K1268" t="s">
        <v>2755</v>
      </c>
      <c r="L1268" t="s">
        <v>2756</v>
      </c>
      <c r="M1268" s="74" t="s">
        <v>2423</v>
      </c>
      <c r="N1268" t="s">
        <v>2424</v>
      </c>
      <c r="O1268" t="s">
        <v>2425</v>
      </c>
      <c r="P1268" s="74" t="s">
        <v>2522</v>
      </c>
      <c r="Q1268" t="s">
        <v>2523</v>
      </c>
      <c r="R1268" t="s">
        <v>2524</v>
      </c>
      <c r="S1268">
        <v>240</v>
      </c>
      <c r="T1268" t="s">
        <v>2757</v>
      </c>
      <c r="U1268" s="74" t="s">
        <v>2758</v>
      </c>
      <c r="V1268" t="s">
        <v>2277</v>
      </c>
      <c r="W1268" t="s">
        <v>1928</v>
      </c>
      <c r="X1268">
        <v>15</v>
      </c>
      <c r="Y1268">
        <v>8.83</v>
      </c>
    </row>
    <row r="1269" spans="1:25" x14ac:dyDescent="0.25">
      <c r="A1269" t="s">
        <v>2759</v>
      </c>
      <c r="B1269" t="s">
        <v>715</v>
      </c>
      <c r="C1269" t="s">
        <v>1915</v>
      </c>
      <c r="D1269" t="s">
        <v>717</v>
      </c>
      <c r="E1269" t="s">
        <v>716</v>
      </c>
      <c r="F1269" t="s">
        <v>718</v>
      </c>
      <c r="G1269" t="s">
        <v>2760</v>
      </c>
      <c r="H1269" t="s">
        <v>1960</v>
      </c>
      <c r="I1269" t="s">
        <v>1961</v>
      </c>
      <c r="J1269" s="74" t="s">
        <v>2761</v>
      </c>
      <c r="K1269" t="s">
        <v>2762</v>
      </c>
      <c r="L1269" t="s">
        <v>2763</v>
      </c>
      <c r="M1269" s="74" t="s">
        <v>2285</v>
      </c>
      <c r="N1269" t="s">
        <v>2286</v>
      </c>
      <c r="O1269" t="s">
        <v>2287</v>
      </c>
      <c r="S1269">
        <v>0</v>
      </c>
      <c r="T1269" t="s">
        <v>2764</v>
      </c>
      <c r="V1269" t="s">
        <v>1987</v>
      </c>
      <c r="W1269" t="s">
        <v>1988</v>
      </c>
      <c r="X1269">
        <v>4.0999999999999996</v>
      </c>
      <c r="Y1269">
        <v>76.14</v>
      </c>
    </row>
    <row r="1270" spans="1:25" x14ac:dyDescent="0.25">
      <c r="A1270" t="s">
        <v>2765</v>
      </c>
      <c r="B1270" t="s">
        <v>715</v>
      </c>
      <c r="C1270" t="s">
        <v>1915</v>
      </c>
      <c r="D1270" t="s">
        <v>717</v>
      </c>
      <c r="E1270" t="s">
        <v>716</v>
      </c>
      <c r="F1270" t="s">
        <v>718</v>
      </c>
      <c r="G1270" t="s">
        <v>2760</v>
      </c>
      <c r="H1270" t="s">
        <v>1943</v>
      </c>
      <c r="I1270" t="s">
        <v>1944</v>
      </c>
      <c r="J1270" s="74" t="s">
        <v>2761</v>
      </c>
      <c r="K1270" t="s">
        <v>2762</v>
      </c>
      <c r="L1270" t="s">
        <v>2763</v>
      </c>
      <c r="M1270" s="74" t="s">
        <v>2285</v>
      </c>
      <c r="N1270" t="s">
        <v>2286</v>
      </c>
      <c r="O1270" t="s">
        <v>2287</v>
      </c>
      <c r="P1270" s="74" t="s">
        <v>2766</v>
      </c>
      <c r="Q1270" t="s">
        <v>2767</v>
      </c>
      <c r="R1270" t="s">
        <v>2768</v>
      </c>
      <c r="S1270">
        <v>365</v>
      </c>
      <c r="T1270" t="s">
        <v>2769</v>
      </c>
      <c r="U1270" s="74" t="s">
        <v>2770</v>
      </c>
      <c r="V1270" t="s">
        <v>2277</v>
      </c>
      <c r="W1270" t="s">
        <v>1928</v>
      </c>
      <c r="X1270">
        <v>14</v>
      </c>
      <c r="Y1270">
        <v>114.19</v>
      </c>
    </row>
    <row r="1271" spans="1:25" x14ac:dyDescent="0.25">
      <c r="A1271" t="s">
        <v>2765</v>
      </c>
      <c r="B1271" t="s">
        <v>715</v>
      </c>
      <c r="C1271" t="s">
        <v>1915</v>
      </c>
      <c r="D1271" t="s">
        <v>717</v>
      </c>
      <c r="E1271" t="s">
        <v>716</v>
      </c>
      <c r="F1271" t="s">
        <v>718</v>
      </c>
      <c r="G1271" t="s">
        <v>2760</v>
      </c>
      <c r="H1271" t="s">
        <v>1943</v>
      </c>
      <c r="I1271" t="s">
        <v>1944</v>
      </c>
      <c r="J1271" s="74" t="s">
        <v>2761</v>
      </c>
      <c r="K1271" t="s">
        <v>2762</v>
      </c>
      <c r="L1271" t="s">
        <v>2763</v>
      </c>
      <c r="M1271" s="74" t="s">
        <v>2285</v>
      </c>
      <c r="N1271" t="s">
        <v>2286</v>
      </c>
      <c r="O1271" t="s">
        <v>2287</v>
      </c>
      <c r="P1271" s="74" t="s">
        <v>2766</v>
      </c>
      <c r="Q1271" t="s">
        <v>2767</v>
      </c>
      <c r="R1271" t="s">
        <v>2768</v>
      </c>
      <c r="S1271">
        <v>365</v>
      </c>
      <c r="T1271" t="s">
        <v>2769</v>
      </c>
      <c r="U1271" s="74" t="s">
        <v>2770</v>
      </c>
      <c r="V1271" t="s">
        <v>1956</v>
      </c>
      <c r="W1271" t="s">
        <v>1957</v>
      </c>
      <c r="X1271">
        <v>14</v>
      </c>
      <c r="Y1271">
        <v>5.78</v>
      </c>
    </row>
    <row r="1272" spans="1:25" x14ac:dyDescent="0.25">
      <c r="A1272" t="s">
        <v>2765</v>
      </c>
      <c r="B1272" t="s">
        <v>715</v>
      </c>
      <c r="C1272" t="s">
        <v>1915</v>
      </c>
      <c r="D1272" t="s">
        <v>717</v>
      </c>
      <c r="E1272" t="s">
        <v>716</v>
      </c>
      <c r="F1272" t="s">
        <v>718</v>
      </c>
      <c r="G1272" t="s">
        <v>2760</v>
      </c>
      <c r="H1272" t="s">
        <v>1943</v>
      </c>
      <c r="I1272" t="s">
        <v>1944</v>
      </c>
      <c r="J1272" s="74" t="s">
        <v>2761</v>
      </c>
      <c r="K1272" t="s">
        <v>2762</v>
      </c>
      <c r="L1272" t="s">
        <v>2763</v>
      </c>
      <c r="M1272" s="74" t="s">
        <v>2285</v>
      </c>
      <c r="N1272" t="s">
        <v>2286</v>
      </c>
      <c r="O1272" t="s">
        <v>2287</v>
      </c>
      <c r="P1272" s="74" t="s">
        <v>2766</v>
      </c>
      <c r="Q1272" t="s">
        <v>2767</v>
      </c>
      <c r="R1272" t="s">
        <v>2768</v>
      </c>
      <c r="S1272">
        <v>365</v>
      </c>
      <c r="T1272" t="s">
        <v>2769</v>
      </c>
      <c r="U1272" s="74" t="s">
        <v>2770</v>
      </c>
      <c r="V1272" t="s">
        <v>2211</v>
      </c>
      <c r="W1272" t="s">
        <v>2212</v>
      </c>
      <c r="X1272">
        <v>14</v>
      </c>
      <c r="Y1272">
        <v>6.31</v>
      </c>
    </row>
    <row r="1273" spans="1:25" x14ac:dyDescent="0.25">
      <c r="A1273" t="s">
        <v>2771</v>
      </c>
      <c r="B1273" t="s">
        <v>2363</v>
      </c>
      <c r="C1273" t="s">
        <v>1915</v>
      </c>
      <c r="D1273" t="s">
        <v>717</v>
      </c>
      <c r="E1273" t="s">
        <v>716</v>
      </c>
      <c r="F1273" t="s">
        <v>718</v>
      </c>
      <c r="G1273" t="s">
        <v>2240</v>
      </c>
      <c r="H1273" t="s">
        <v>1916</v>
      </c>
      <c r="I1273" t="s">
        <v>1917</v>
      </c>
      <c r="J1273" s="74" t="s">
        <v>2241</v>
      </c>
      <c r="K1273" t="s">
        <v>2242</v>
      </c>
      <c r="L1273" t="s">
        <v>2243</v>
      </c>
      <c r="M1273" s="74" t="s">
        <v>2772</v>
      </c>
      <c r="N1273" t="s">
        <v>2773</v>
      </c>
      <c r="O1273" t="s">
        <v>2774</v>
      </c>
      <c r="S1273">
        <v>0</v>
      </c>
      <c r="T1273" t="s">
        <v>2775</v>
      </c>
      <c r="V1273" t="s">
        <v>1923</v>
      </c>
      <c r="W1273" t="s">
        <v>1924</v>
      </c>
      <c r="X1273">
        <v>3.5</v>
      </c>
      <c r="Y1273">
        <v>449.41</v>
      </c>
    </row>
    <row r="1274" spans="1:25" x14ac:dyDescent="0.25">
      <c r="A1274" t="s">
        <v>2776</v>
      </c>
      <c r="B1274" t="s">
        <v>2363</v>
      </c>
      <c r="C1274" t="s">
        <v>2777</v>
      </c>
      <c r="D1274" t="s">
        <v>717</v>
      </c>
      <c r="E1274" t="s">
        <v>716</v>
      </c>
      <c r="F1274" t="s">
        <v>718</v>
      </c>
      <c r="G1274" t="s">
        <v>2743</v>
      </c>
      <c r="H1274" t="s">
        <v>1916</v>
      </c>
      <c r="I1274" t="s">
        <v>1917</v>
      </c>
      <c r="J1274" s="74" t="s">
        <v>935</v>
      </c>
      <c r="L1274" t="s">
        <v>2505</v>
      </c>
      <c r="M1274" s="74" t="s">
        <v>2297</v>
      </c>
      <c r="N1274" t="s">
        <v>2298</v>
      </c>
      <c r="O1274" t="s">
        <v>2299</v>
      </c>
      <c r="S1274">
        <v>0</v>
      </c>
      <c r="T1274" t="s">
        <v>2778</v>
      </c>
      <c r="V1274" t="s">
        <v>2236</v>
      </c>
      <c r="W1274" t="s">
        <v>2237</v>
      </c>
      <c r="X1274">
        <v>41.5</v>
      </c>
      <c r="Y1274">
        <v>2054.75</v>
      </c>
    </row>
    <row r="1275" spans="1:25" x14ac:dyDescent="0.25">
      <c r="A1275" t="s">
        <v>2776</v>
      </c>
      <c r="B1275" t="s">
        <v>2363</v>
      </c>
      <c r="C1275" t="s">
        <v>2777</v>
      </c>
      <c r="D1275" t="s">
        <v>717</v>
      </c>
      <c r="E1275" t="s">
        <v>716</v>
      </c>
      <c r="F1275" t="s">
        <v>718</v>
      </c>
      <c r="G1275" t="s">
        <v>2743</v>
      </c>
      <c r="H1275" t="s">
        <v>1916</v>
      </c>
      <c r="I1275" t="s">
        <v>1917</v>
      </c>
      <c r="J1275" s="74" t="s">
        <v>935</v>
      </c>
      <c r="L1275" t="s">
        <v>2505</v>
      </c>
      <c r="M1275" s="74" t="s">
        <v>2297</v>
      </c>
      <c r="N1275" t="s">
        <v>2298</v>
      </c>
      <c r="O1275" t="s">
        <v>2299</v>
      </c>
      <c r="S1275">
        <v>0</v>
      </c>
      <c r="T1275" t="s">
        <v>2778</v>
      </c>
      <c r="V1275" t="s">
        <v>1987</v>
      </c>
      <c r="W1275" t="s">
        <v>1988</v>
      </c>
      <c r="X1275">
        <v>41.5</v>
      </c>
      <c r="Y1275">
        <v>192.06</v>
      </c>
    </row>
    <row r="1276" spans="1:25" x14ac:dyDescent="0.25">
      <c r="A1276" t="s">
        <v>2776</v>
      </c>
      <c r="B1276" t="s">
        <v>2363</v>
      </c>
      <c r="C1276" t="s">
        <v>2777</v>
      </c>
      <c r="D1276" t="s">
        <v>717</v>
      </c>
      <c r="E1276" t="s">
        <v>716</v>
      </c>
      <c r="F1276" t="s">
        <v>718</v>
      </c>
      <c r="G1276" t="s">
        <v>2743</v>
      </c>
      <c r="H1276" t="s">
        <v>1916</v>
      </c>
      <c r="I1276" t="s">
        <v>1917</v>
      </c>
      <c r="J1276" s="74" t="s">
        <v>935</v>
      </c>
      <c r="L1276" t="s">
        <v>2505</v>
      </c>
      <c r="M1276" s="74" t="s">
        <v>2297</v>
      </c>
      <c r="N1276" t="s">
        <v>2298</v>
      </c>
      <c r="O1276" t="s">
        <v>2299</v>
      </c>
      <c r="S1276">
        <v>0</v>
      </c>
      <c r="T1276" t="s">
        <v>2778</v>
      </c>
      <c r="V1276" t="s">
        <v>2238</v>
      </c>
      <c r="W1276" t="s">
        <v>2027</v>
      </c>
      <c r="X1276">
        <v>41.5</v>
      </c>
      <c r="Y1276">
        <v>579.97</v>
      </c>
    </row>
    <row r="1277" spans="1:25" x14ac:dyDescent="0.25">
      <c r="A1277" t="s">
        <v>2776</v>
      </c>
      <c r="B1277" t="s">
        <v>2363</v>
      </c>
      <c r="C1277" t="s">
        <v>2777</v>
      </c>
      <c r="D1277" t="s">
        <v>717</v>
      </c>
      <c r="E1277" t="s">
        <v>716</v>
      </c>
      <c r="F1277" t="s">
        <v>718</v>
      </c>
      <c r="G1277" t="s">
        <v>2743</v>
      </c>
      <c r="H1277" t="s">
        <v>1916</v>
      </c>
      <c r="I1277" t="s">
        <v>1917</v>
      </c>
      <c r="J1277" s="74" t="s">
        <v>935</v>
      </c>
      <c r="L1277" t="s">
        <v>2505</v>
      </c>
      <c r="M1277" s="74" t="s">
        <v>2297</v>
      </c>
      <c r="N1277" t="s">
        <v>2298</v>
      </c>
      <c r="O1277" t="s">
        <v>2299</v>
      </c>
      <c r="S1277">
        <v>0</v>
      </c>
      <c r="T1277" t="s">
        <v>2778</v>
      </c>
      <c r="V1277" t="s">
        <v>2277</v>
      </c>
      <c r="W1277" t="s">
        <v>1928</v>
      </c>
      <c r="X1277">
        <v>41.5</v>
      </c>
      <c r="Y1277">
        <v>2459.61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TreesVegPlots</vt:lpstr>
      <vt:lpstr>PalmsVegPlots</vt:lpstr>
      <vt:lpstr>FeedingTrees</vt:lpstr>
      <vt:lpstr>Preference Chesson</vt:lpstr>
      <vt:lpstr>IndexT</vt:lpstr>
      <vt:lpstr>Index P</vt:lpstr>
      <vt:lpstr>MAE-Permits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</dc:creator>
  <cp:lastModifiedBy>Tali</cp:lastModifiedBy>
  <dcterms:created xsi:type="dcterms:W3CDTF">2015-12-06T16:59:29Z</dcterms:created>
  <dcterms:modified xsi:type="dcterms:W3CDTF">2015-12-07T06:18:21Z</dcterms:modified>
</cp:coreProperties>
</file>