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240" tabRatio="776" activeTab="5"/>
  </bookViews>
  <sheets>
    <sheet name="Instructions" sheetId="1" r:id="rId1"/>
    <sheet name="Gene Table" sheetId="2" r:id="rId2"/>
    <sheet name="Test Sample Data" sheetId="3" r:id="rId3"/>
    <sheet name="Control Sample Data" sheetId="4" r:id="rId4"/>
    <sheet name="Choose Housekeeping Genes" sheetId="5" r:id="rId5"/>
    <sheet name="Results" sheetId="6" r:id="rId6"/>
    <sheet name="3D Profile" sheetId="7" r:id="rId7"/>
    <sheet name="Data for 3D Profile" sheetId="8" r:id="rId8"/>
    <sheet name="Scatter Plot" sheetId="9" r:id="rId9"/>
    <sheet name="Volcano Plot" sheetId="10" r:id="rId10"/>
    <sheet name="Calculations" sheetId="11" r:id="rId11"/>
  </sheets>
  <externalReferences>
    <externalReference r:id="rId14"/>
  </externalReferences>
  <definedNames>
    <definedName name="Control_Avg">'Control Sample Data'!$M$3:$M$98</definedName>
    <definedName name="new">'[1]newLot'!$E$5:$E$132</definedName>
    <definedName name="old">'[1]oldLot'!$E$5:$E$132</definedName>
    <definedName name="Test_Avg">'Test Sample Data'!$M$3:$M$98</definedName>
  </definedNames>
  <calcPr fullCalcOnLoad="1"/>
</workbook>
</file>

<file path=xl/sharedStrings.xml><?xml version="1.0" encoding="utf-8"?>
<sst xmlns="http://schemas.openxmlformats.org/spreadsheetml/2006/main" count="1651" uniqueCount="777">
  <si>
    <t>Instructions for Analyzing PCR Array Results with this Template:</t>
  </si>
  <si>
    <t xml:space="preserve">Generally, only change data in yellow cells. Gray and white cells contain formulas for calculation or results. Please do not change them. </t>
  </si>
  <si>
    <t>1. Type the catalog number of PCR array in cell C1. Select the version of the PCR Array that you used in Cell E1. Click on cell F1 to have your web browser open the web page of your PCR Array.  Click on the 'Gene Table' link in the 'Functional Gene Grouping' tab, enter your Log-In information, and scroll to the section labelled 'Gene Table'.   Highlight and copy the Gene Table, from the term 'A01' to 'PPC' in the last cell in the table.  Paste to the yellow part of the 'Gene Table' worksheet starting on cell A3. The appearance of the table will change, but will not affect the function of the template.   See below for examples.</t>
  </si>
  <si>
    <t>A</t>
  </si>
  <si>
    <t>B</t>
  </si>
  <si>
    <t>C</t>
  </si>
  <si>
    <t>D</t>
  </si>
  <si>
    <t>E</t>
  </si>
  <si>
    <t>F</t>
  </si>
  <si>
    <t>PCR Array Catalog:</t>
  </si>
  <si>
    <t>PAHS-011</t>
  </si>
  <si>
    <t>Old Version</t>
  </si>
  <si>
    <t>Open Gene Table in Web Browser</t>
  </si>
  <si>
    <t>Position</t>
  </si>
  <si>
    <t>UniGene</t>
  </si>
  <si>
    <t>RefSeq</t>
  </si>
  <si>
    <t>Symbol</t>
  </si>
  <si>
    <t>Description</t>
  </si>
  <si>
    <t>Gene Name</t>
  </si>
  <si>
    <t>A01</t>
  </si>
  <si>
    <t>Hs.525622</t>
  </si>
  <si>
    <t>NM_005163</t>
  </si>
  <si>
    <t>AKT1</t>
  </si>
  <si>
    <t>V-akt murine thymoma viral oncogene homolog 1</t>
  </si>
  <si>
    <t>PKB/PRKBA</t>
  </si>
  <si>
    <t>A02</t>
  </si>
  <si>
    <t>Hs.369675</t>
  </si>
  <si>
    <t>NM_001146</t>
  </si>
  <si>
    <t>ANGPT1</t>
  </si>
  <si>
    <t>Angiopoietin 1</t>
  </si>
  <si>
    <t>AGP1/AGPT</t>
  </si>
  <si>
    <t>A03</t>
  </si>
  <si>
    <t>Hs.553484</t>
  </si>
  <si>
    <t>NM_001147</t>
  </si>
  <si>
    <t>ANGPT2</t>
  </si>
  <si>
    <t>Angiopoietin 2</t>
  </si>
  <si>
    <t>AGPT2/ANG2</t>
  </si>
  <si>
    <t>…</t>
  </si>
  <si>
    <t>H12</t>
  </si>
  <si>
    <t>Hs.520640</t>
  </si>
  <si>
    <t>NM_001101</t>
  </si>
  <si>
    <t>ACTB</t>
  </si>
  <si>
    <t>Actin, beta</t>
  </si>
  <si>
    <t>b-Actin</t>
  </si>
  <si>
    <r>
      <t xml:space="preserve">2. Copy the Ct values of your test sample from your real-time PCR results; use the </t>
    </r>
    <r>
      <rPr>
        <b/>
        <u val="single"/>
        <sz val="10"/>
        <rFont val="Arial"/>
        <family val="2"/>
      </rPr>
      <t>Paste Special</t>
    </r>
    <r>
      <rPr>
        <b/>
        <sz val="10"/>
        <rFont val="Arial"/>
        <family val="2"/>
      </rPr>
      <t xml:space="preserve"> function and select "</t>
    </r>
    <r>
      <rPr>
        <b/>
        <u val="single"/>
        <sz val="10"/>
        <rFont val="Arial"/>
        <family val="2"/>
      </rPr>
      <t>Values</t>
    </r>
    <r>
      <rPr>
        <b/>
        <sz val="10"/>
        <rFont val="Arial"/>
        <family val="2"/>
      </rPr>
      <t>" to paste the Ct values to the yellow part of the "Test Sample Data" worksheet. This template accommodates a maximum number of 10 replicates.</t>
    </r>
  </si>
  <si>
    <t>G</t>
  </si>
  <si>
    <t>H</t>
  </si>
  <si>
    <t>I</t>
  </si>
  <si>
    <t>J</t>
  </si>
  <si>
    <t>K</t>
  </si>
  <si>
    <t>L</t>
  </si>
  <si>
    <t>Gene</t>
  </si>
  <si>
    <t>Well</t>
  </si>
  <si>
    <t>Control Sample</t>
  </si>
  <si>
    <t>exp 1</t>
  </si>
  <si>
    <t>exp 2</t>
  </si>
  <si>
    <t>exp 3</t>
  </si>
  <si>
    <t>exp 4</t>
  </si>
  <si>
    <t>exp 5</t>
  </si>
  <si>
    <t>exp 6</t>
  </si>
  <si>
    <t>exp 7</t>
  </si>
  <si>
    <t>exp 8</t>
  </si>
  <si>
    <t>exp 9</t>
  </si>
  <si>
    <t>exp 10</t>
  </si>
  <si>
    <t>…..</t>
  </si>
  <si>
    <r>
      <t>The template automatically displays the C</t>
    </r>
    <r>
      <rPr>
        <vertAlign val="subscript"/>
        <sz val="10"/>
        <rFont val="Arial"/>
        <family val="2"/>
      </rPr>
      <t>t</t>
    </r>
    <r>
      <rPr>
        <sz val="10"/>
        <rFont val="Arial"/>
        <family val="2"/>
      </rPr>
      <t xml:space="preserve"> value distribution on the right-hand side of this worksheet.</t>
    </r>
  </si>
  <si>
    <r>
      <t xml:space="preserve">3. Likewise, Copy and use the </t>
    </r>
    <r>
      <rPr>
        <b/>
        <u val="single"/>
        <sz val="10"/>
        <rFont val="Arial"/>
        <family val="2"/>
      </rPr>
      <t>Paste Special</t>
    </r>
    <r>
      <rPr>
        <b/>
        <sz val="10"/>
        <rFont val="Arial"/>
        <family val="2"/>
      </rPr>
      <t xml:space="preserve"> function to paste the "</t>
    </r>
    <r>
      <rPr>
        <b/>
        <u val="single"/>
        <sz val="10"/>
        <rFont val="Arial"/>
        <family val="2"/>
      </rPr>
      <t>Values</t>
    </r>
    <r>
      <rPr>
        <b/>
        <sz val="10"/>
        <rFont val="Arial"/>
        <family val="2"/>
      </rPr>
      <t>" of Ct for control sample from your real-time PCR results to the yellow part of the "Control Sample Data" worksheet. This template also accommodates a maximum number of 10 replicates.</t>
    </r>
  </si>
  <si>
    <r>
      <t>The template also automatically displays the C</t>
    </r>
    <r>
      <rPr>
        <vertAlign val="subscript"/>
        <sz val="10"/>
        <rFont val="Arial"/>
        <family val="2"/>
      </rPr>
      <t>t</t>
    </r>
    <r>
      <rPr>
        <sz val="10"/>
        <rFont val="Arial"/>
        <family val="2"/>
      </rPr>
      <t xml:space="preserve"> value distribution on the right-hand side of this worksheet.</t>
    </r>
  </si>
  <si>
    <r>
      <t xml:space="preserve">4. </t>
    </r>
    <r>
      <rPr>
        <b/>
        <u val="single"/>
        <sz val="10"/>
        <rFont val="Arial"/>
        <family val="2"/>
      </rPr>
      <t>Type</t>
    </r>
    <r>
      <rPr>
        <b/>
        <sz val="10"/>
        <rFont val="Arial"/>
        <family val="2"/>
      </rPr>
      <t xml:space="preserve"> the Symbol of the housekeeping genes that you wish to use for normalization into the yellow cells of column A of the "Choose Housekeeping Genes" worksheet. This template accommodates a maximum number of 20 control genes.</t>
    </r>
  </si>
  <si>
    <t>Q</t>
  </si>
  <si>
    <t>R</t>
  </si>
  <si>
    <t>S</t>
  </si>
  <si>
    <t>T</t>
  </si>
  <si>
    <t>Housekeeping
Gene Symbol</t>
  </si>
  <si>
    <t>Test Sample</t>
  </si>
  <si>
    <t>exp1</t>
  </si>
  <si>
    <t>exp2</t>
  </si>
  <si>
    <t>exp3</t>
  </si>
  <si>
    <t>B2M</t>
  </si>
  <si>
    <t>H01</t>
  </si>
  <si>
    <t>HPRT1</t>
  </si>
  <si>
    <t>H02</t>
  </si>
  <si>
    <t>RPL13A</t>
  </si>
  <si>
    <t>H03</t>
  </si>
  <si>
    <t>GAPDH</t>
  </si>
  <si>
    <t>H04</t>
  </si>
  <si>
    <t>H05</t>
  </si>
  <si>
    <t/>
  </si>
  <si>
    <r>
      <t>The template automatically displays the replicate C</t>
    </r>
    <r>
      <rPr>
        <vertAlign val="subscript"/>
        <sz val="10"/>
        <rFont val="Arial"/>
        <family val="2"/>
      </rPr>
      <t>t</t>
    </r>
    <r>
      <rPr>
        <sz val="10"/>
        <rFont val="Arial"/>
        <family val="2"/>
      </rPr>
      <t xml:space="preserve"> values for the chosen housekeeping genes in both samples in the Gray cells to the left.</t>
    </r>
  </si>
  <si>
    <t>5. The template automatically displays the fold difference in the expression of each gene between the test and control samples in the "Results" worksheet. Statistical p values calculated by the t-test are also displayed, if replicates for each sample were included.</t>
  </si>
  <si>
    <t>If you wish to change the name of samples, please enter the new names into the yellow cells E2 and F2 of the "Results" worksheet. The names of the samples automatically changes in all other worksheets.</t>
  </si>
  <si>
    <r>
      <t>6.  The results are also displayed as a "</t>
    </r>
    <r>
      <rPr>
        <i/>
        <sz val="10"/>
        <rFont val="Arial"/>
        <family val="2"/>
      </rPr>
      <t>3D Profile</t>
    </r>
    <r>
      <rPr>
        <b/>
        <sz val="10"/>
        <rFont val="Arial"/>
        <family val="2"/>
      </rPr>
      <t>", a "</t>
    </r>
    <r>
      <rPr>
        <i/>
        <sz val="10"/>
        <rFont val="Arial"/>
        <family val="2"/>
      </rPr>
      <t>Scatter Plot</t>
    </r>
    <r>
      <rPr>
        <b/>
        <sz val="10"/>
        <rFont val="Arial"/>
        <family val="2"/>
      </rPr>
      <t>", and a "</t>
    </r>
    <r>
      <rPr>
        <i/>
        <sz val="10"/>
        <rFont val="Arial"/>
        <family val="2"/>
      </rPr>
      <t>Volcano Plot</t>
    </r>
    <r>
      <rPr>
        <b/>
        <sz val="10"/>
        <rFont val="Arial"/>
        <family val="2"/>
      </rPr>
      <t>" in the respective worksheets.</t>
    </r>
  </si>
  <si>
    <r>
      <t xml:space="preserve">The </t>
    </r>
    <r>
      <rPr>
        <b/>
        <sz val="10"/>
        <rFont val="Arial"/>
        <family val="2"/>
      </rPr>
      <t>3D Profile</t>
    </r>
    <r>
      <rPr>
        <sz val="10"/>
        <rFont val="Arial"/>
        <family val="2"/>
      </rPr>
      <t xml:space="preserve"> graphs the fold difference in expression of each gene between the two samples in the 96-well format of the PCR Array. Columns pointing up (with z-axis values &gt; 1) indicate an up-regulation of gene expression, and columns pointing down (with z-axis values &lt; 1) indicate a down-regulation of gene expression in the test sample relative to the control sample. The title of each axis can be edited by clicking on it and using the standard functions of Microsoft Excel.</t>
    </r>
  </si>
  <si>
    <r>
      <t xml:space="preserve">The </t>
    </r>
    <r>
      <rPr>
        <b/>
        <sz val="10"/>
        <rFont val="Arial"/>
        <family val="2"/>
      </rPr>
      <t>Scatter Plot</t>
    </r>
    <r>
      <rPr>
        <sz val="10"/>
        <rFont val="Arial"/>
        <family val="2"/>
      </rPr>
      <t xml:space="preserve"> graphs the expression level ((2 ^ (-</t>
    </r>
    <r>
      <rPr>
        <sz val="10"/>
        <rFont val="Symbol"/>
        <family val="1"/>
      </rPr>
      <t>D</t>
    </r>
    <r>
      <rPr>
        <sz val="10"/>
        <rFont val="Arial"/>
        <family val="2"/>
      </rPr>
      <t>C</t>
    </r>
    <r>
      <rPr>
        <vertAlign val="subscript"/>
        <sz val="10"/>
        <rFont val="Arial"/>
        <family val="2"/>
      </rPr>
      <t>t</t>
    </r>
    <r>
      <rPr>
        <sz val="10"/>
        <rFont val="Arial"/>
        <family val="2"/>
      </rPr>
      <t>)) of each gene in the control sample versus the test sample. The black line indicates fold changes ((2 ^ (-</t>
    </r>
    <r>
      <rPr>
        <sz val="10"/>
        <rFont val="Symbol"/>
        <family val="1"/>
      </rPr>
      <t>DD</t>
    </r>
    <r>
      <rPr>
        <sz val="10"/>
        <rFont val="Arial"/>
        <family val="2"/>
      </rPr>
      <t>C</t>
    </r>
    <r>
      <rPr>
        <vertAlign val="subscript"/>
        <sz val="10"/>
        <rFont val="Arial"/>
        <family val="2"/>
      </rPr>
      <t>t</t>
    </r>
    <r>
      <rPr>
        <sz val="10"/>
        <rFont val="Arial"/>
        <family val="2"/>
      </rPr>
      <t>)) of 1. The pink lines indicates the desired fold-change in gene expression threshold, defined by the user with the entry in the yellow cell A1. The scale of each axis can be adjusted to fit all of the data by double clicking on the axis and then re-formatting using standard Microsoft Excel functions. The title of each axis can also be edited by clicking it.</t>
    </r>
  </si>
  <si>
    <r>
      <t xml:space="preserve">The </t>
    </r>
    <r>
      <rPr>
        <b/>
        <sz val="10"/>
        <rFont val="Arial"/>
        <family val="2"/>
      </rPr>
      <t>Volcano Plot</t>
    </r>
    <r>
      <rPr>
        <sz val="10"/>
        <rFont val="Arial"/>
        <family val="2"/>
      </rPr>
      <t xml:space="preserve"> graphs the log</t>
    </r>
    <r>
      <rPr>
        <vertAlign val="subscript"/>
        <sz val="10"/>
        <rFont val="Arial"/>
        <family val="2"/>
      </rPr>
      <t>2</t>
    </r>
    <r>
      <rPr>
        <sz val="10"/>
        <rFont val="Arial"/>
        <family val="2"/>
      </rPr>
      <t xml:space="preserve"> of the fold change in each gene's expression between the samples versus its p value from the t-test. The black line indicates fold changes of 1. The pink lines indicate the desired fold-change in gene expression threshold, defined by the user with the entry in the yellow cell D1.  The blue line indicates the desired p value of the t-test threshold, defined by the user with the entry in the yellow cell I1. The scale of each axis can be adjusted to fit all the data by double clicking on the axis and then re-formatting using standard Microsoft Excel functions. The title of each axis can also be edited by clicking it.</t>
    </r>
  </si>
  <si>
    <t xml:space="preserve">7. The overall performance of the PCR Array is shown in the "QC Report" worksheet. </t>
  </si>
  <si>
    <r>
      <t xml:space="preserve">The worksheet includes an analysis of the positive PCR, the reverse transcription, and genomic DNA controls. </t>
    </r>
    <r>
      <rPr>
        <b/>
        <sz val="10"/>
        <rFont val="Arial"/>
        <family val="2"/>
      </rPr>
      <t>Be sure to select the SABiosciences cDNA Synthesis Kit that you used for the experiment for accurate QC results.</t>
    </r>
  </si>
  <si>
    <r>
      <t>NOTE:</t>
    </r>
    <r>
      <rPr>
        <i/>
        <sz val="10"/>
        <rFont val="Arial"/>
        <family val="2"/>
      </rPr>
      <t xml:space="preserve"> A set of sample data is included in this template for demonstration purposes only. Simply replace the existing data with your own through the Copy and Paste operations described above.</t>
    </r>
  </si>
  <si>
    <r>
      <t xml:space="preserve">NOTE: </t>
    </r>
    <r>
      <rPr>
        <i/>
        <sz val="10"/>
        <rFont val="Arial"/>
        <family val="2"/>
      </rPr>
      <t>The formula used to calculate the relative gene expression level (2 ^ (-Δ C</t>
    </r>
    <r>
      <rPr>
        <i/>
        <vertAlign val="subscript"/>
        <sz val="10"/>
        <rFont val="Arial"/>
        <family val="2"/>
      </rPr>
      <t>t</t>
    </r>
    <r>
      <rPr>
        <i/>
        <sz val="10"/>
        <rFont val="Arial"/>
        <family val="2"/>
      </rPr>
      <t xml:space="preserve">)) in the "Results" worksheet is: </t>
    </r>
    <r>
      <rPr>
        <sz val="10"/>
        <rFont val="Arial"/>
        <family val="2"/>
      </rPr>
      <t xml:space="preserve">
Δ Ct = C</t>
    </r>
    <r>
      <rPr>
        <vertAlign val="subscript"/>
        <sz val="10"/>
        <rFont val="Arial"/>
        <family val="2"/>
      </rPr>
      <t>t</t>
    </r>
    <r>
      <rPr>
        <sz val="10"/>
        <rFont val="Arial"/>
        <family val="2"/>
      </rPr>
      <t xml:space="preserve"> (GOI) – avg. (C</t>
    </r>
    <r>
      <rPr>
        <vertAlign val="subscript"/>
        <sz val="10"/>
        <rFont val="Arial"/>
        <family val="2"/>
      </rPr>
      <t>t</t>
    </r>
    <r>
      <rPr>
        <sz val="10"/>
        <rFont val="Arial"/>
        <family val="2"/>
      </rPr>
      <t xml:space="preserve"> (HKG)), w</t>
    </r>
    <r>
      <rPr>
        <i/>
        <sz val="10"/>
        <rFont val="Arial"/>
        <family val="2"/>
      </rPr>
      <t xml:space="preserve">here GOI is each gene of interest, and HKG are the housekeeping genes chosen for the “Sample1-ControlGene” worksheet. Calculations of averages are performed and shown in the </t>
    </r>
    <r>
      <rPr>
        <b/>
        <sz val="10"/>
        <rFont val="Arial"/>
        <family val="2"/>
      </rPr>
      <t>Calculations</t>
    </r>
    <r>
      <rPr>
        <i/>
        <sz val="10"/>
        <rFont val="Arial"/>
        <family val="2"/>
      </rPr>
      <t xml:space="preserve"> worksheet.</t>
    </r>
  </si>
  <si>
    <t>Version 4.0, 6/30/2012</t>
  </si>
  <si>
    <t>PCR Array Catalog #:</t>
  </si>
  <si>
    <t>PAMM-157Z</t>
  </si>
  <si>
    <t>Z Version</t>
  </si>
  <si>
    <t>Mm.277376</t>
  </si>
  <si>
    <t>NM_013454</t>
  </si>
  <si>
    <t>Abca1</t>
  </si>
  <si>
    <t>ATP-binding cassette, sub-family A (ABC1), member 1</t>
  </si>
  <si>
    <t>ABC-1, Abc1</t>
  </si>
  <si>
    <t>Mm.470747</t>
  </si>
  <si>
    <t>NM_009593</t>
  </si>
  <si>
    <t>Abcg1</t>
  </si>
  <si>
    <t>ATP-binding cassette, sub-family G (WHITE), member 1</t>
  </si>
  <si>
    <t>AW413978, Abc8, White</t>
  </si>
  <si>
    <t>Mm.31374</t>
  </si>
  <si>
    <t>NM_133360</t>
  </si>
  <si>
    <t>Acaca</t>
  </si>
  <si>
    <t>Acetyl-Coenzyme A carboxylase alpha</t>
  </si>
  <si>
    <t>A530025K05Rik, Acac, Acc1, Gm738</t>
  </si>
  <si>
    <t>Don't know.</t>
  </si>
  <si>
    <t>A04</t>
  </si>
  <si>
    <t>Mm.2445</t>
  </si>
  <si>
    <t>NM_007381</t>
  </si>
  <si>
    <t>Acadl</t>
  </si>
  <si>
    <t>Acyl-Coenzyme A dehydrogenase, long-chain</t>
  </si>
  <si>
    <t>AA960361, AU018452, C79855, LCAD</t>
  </si>
  <si>
    <t>A05</t>
  </si>
  <si>
    <t>Mm.282039</t>
  </si>
  <si>
    <t>NM_134037</t>
  </si>
  <si>
    <t>Acly</t>
  </si>
  <si>
    <t>ATP citrate lyase</t>
  </si>
  <si>
    <t>A730098H14Rik, AW538652</t>
  </si>
  <si>
    <t>A06</t>
  </si>
  <si>
    <t>Mm.356689</t>
  </si>
  <si>
    <t>NM_015729</t>
  </si>
  <si>
    <t>Acox1</t>
  </si>
  <si>
    <t>Acyl-Coenzyme A oxidase 1, palmitoyl</t>
  </si>
  <si>
    <t>AOX, Acox, D130055E20Rik, Paox</t>
  </si>
  <si>
    <t>A07</t>
  </si>
  <si>
    <t>Mm.292056</t>
  </si>
  <si>
    <t>NM_027976</t>
  </si>
  <si>
    <t>Acsl5</t>
  </si>
  <si>
    <t>Acyl-CoA synthetase long-chain family member 5</t>
  </si>
  <si>
    <t>1700030F05Rik, ACS2, ACS5, Facl5</t>
  </si>
  <si>
    <t>A08</t>
  </si>
  <si>
    <t>Mm.334199</t>
  </si>
  <si>
    <t>NM_016870</t>
  </si>
  <si>
    <t>Acsm3</t>
  </si>
  <si>
    <t>Acyl-CoA synthetase medium-chain family member 3</t>
  </si>
  <si>
    <t>Sa, Sah</t>
  </si>
  <si>
    <t>A09</t>
  </si>
  <si>
    <t>Mm.259976</t>
  </si>
  <si>
    <t>NM_028320</t>
  </si>
  <si>
    <t>Adipor1</t>
  </si>
  <si>
    <t>Adiponectin receptor 1</t>
  </si>
  <si>
    <t>2810031L11Rik, ACDCR1, CGI-45, Paqr1</t>
  </si>
  <si>
    <t>A10</t>
  </si>
  <si>
    <t>Mm.291826</t>
  </si>
  <si>
    <t>NM_197985</t>
  </si>
  <si>
    <t>Adipor2</t>
  </si>
  <si>
    <t>Adiponectin receptor 2</t>
  </si>
  <si>
    <t>1110001I14Rik, ADCR2, AI115388, AW554121, D6Ucla1e, Paqr2</t>
  </si>
  <si>
    <t>A11</t>
  </si>
  <si>
    <t>Mm.6645</t>
  </si>
  <si>
    <t>NM_009652</t>
  </si>
  <si>
    <t>Akt1</t>
  </si>
  <si>
    <t>Thymoma viral proto-oncogene 1</t>
  </si>
  <si>
    <t>Akt, PKB, PKB, Akt, PKBalpha, Rac</t>
  </si>
  <si>
    <t>A12</t>
  </si>
  <si>
    <t>Mm.26743</t>
  </si>
  <si>
    <t>NM_009692</t>
  </si>
  <si>
    <t>Apoa1</t>
  </si>
  <si>
    <t>Apolipoprotein A-I</t>
  </si>
  <si>
    <t>Alp-1, Apoa-1, Brp-14, Ltw-1, Lvtw-1, Sep-1, Sep-2, Sep2, apo-AI, apoA-I</t>
  </si>
  <si>
    <t>B01</t>
  </si>
  <si>
    <t>Mm.221239</t>
  </si>
  <si>
    <t>NM_009693</t>
  </si>
  <si>
    <t>Apob</t>
  </si>
  <si>
    <t>Apolipoprotein B</t>
  </si>
  <si>
    <t>AI315052, Apo B-100, apob-100, apob-48</t>
  </si>
  <si>
    <t>B02</t>
  </si>
  <si>
    <t>Mm.390161</t>
  </si>
  <si>
    <t>NM_023114</t>
  </si>
  <si>
    <t>Apoc3</t>
  </si>
  <si>
    <t>Apolipoprotein C-III</t>
  </si>
  <si>
    <t>Apoc</t>
  </si>
  <si>
    <t>B03</t>
  </si>
  <si>
    <t>Mm.305152</t>
  </si>
  <si>
    <t>NM_009696</t>
  </si>
  <si>
    <t>Apoe</t>
  </si>
  <si>
    <t>Apolipoprotein E</t>
  </si>
  <si>
    <t>AI255918</t>
  </si>
  <si>
    <t>B04</t>
  </si>
  <si>
    <t>Mm.12677</t>
  </si>
  <si>
    <t>NM_020615</t>
  </si>
  <si>
    <t>Atp5c1</t>
  </si>
  <si>
    <t>ATP synthase, H+ transporting, mitochondrial F1 complex, gamma polypeptide 1</t>
  </si>
  <si>
    <t>1700094F02Rik</t>
  </si>
  <si>
    <t>B05</t>
  </si>
  <si>
    <t>Mm.34405</t>
  </si>
  <si>
    <t>NM_009810</t>
  </si>
  <si>
    <t>Casp3</t>
  </si>
  <si>
    <t>Caspase 3</t>
  </si>
  <si>
    <t>A830040C14Rik, AC-3, Apopain, CASP-3, CC3, CPP-32, CPP32, Caspase-3, Lice, SCA-1, Yama, mldy</t>
  </si>
  <si>
    <t>B06</t>
  </si>
  <si>
    <t>Mm.406799</t>
  </si>
  <si>
    <t>NM_007643</t>
  </si>
  <si>
    <t>Cd36</t>
  </si>
  <si>
    <t>CD36 antigen</t>
  </si>
  <si>
    <t>FAT, GPIV, Scarb3</t>
  </si>
  <si>
    <t>B07</t>
  </si>
  <si>
    <t>Mm.439656</t>
  </si>
  <si>
    <t>NM_009883</t>
  </si>
  <si>
    <t>Cebpb</t>
  </si>
  <si>
    <t>CCAAT/enhancer binding protein (C/EBP), beta</t>
  </si>
  <si>
    <t>C, EBPbeta, CRP2, IL-6DBP, LAP, LIP, NF-IL6, NF-M, Nfil6</t>
  </si>
  <si>
    <t>B08</t>
  </si>
  <si>
    <t>Mm.290251</t>
  </si>
  <si>
    <t>NM_013493</t>
  </si>
  <si>
    <t>Cnbp</t>
  </si>
  <si>
    <t>Cellular nucleic acid binding protein</t>
  </si>
  <si>
    <t>AA408710, Cnbp1, Znf9</t>
  </si>
  <si>
    <t>B09</t>
  </si>
  <si>
    <t>Mm.18522</t>
  </si>
  <si>
    <t>NM_013495</t>
  </si>
  <si>
    <t>Cpt1a</t>
  </si>
  <si>
    <t>Carnitine palmitoyltransferase 1a, liver</t>
  </si>
  <si>
    <t>C730027G07, CPTI, Cpt1</t>
  </si>
  <si>
    <t>B10</t>
  </si>
  <si>
    <t>Mm.307620</t>
  </si>
  <si>
    <t>NM_009949</t>
  </si>
  <si>
    <t>Cpt2</t>
  </si>
  <si>
    <t>Carnitine palmitoyltransferase 2</t>
  </si>
  <si>
    <t>AI323697, CPTII</t>
  </si>
  <si>
    <t>B11</t>
  </si>
  <si>
    <t>Mm.21758</t>
  </si>
  <si>
    <t>NM_021282</t>
  </si>
  <si>
    <t>Cyp2e1</t>
  </si>
  <si>
    <t>Cytochrome P450, family 2, subfamily e, polypeptide 1</t>
  </si>
  <si>
    <t>Cyp2e</t>
  </si>
  <si>
    <t>B12</t>
  </si>
  <si>
    <t>Mm.57029</t>
  </si>
  <si>
    <t>NM_007824</t>
  </si>
  <si>
    <t>Cyp7a1</t>
  </si>
  <si>
    <t>Cytochrome P450, family 7, subfamily a, polypeptide 1</t>
  </si>
  <si>
    <t>-</t>
  </si>
  <si>
    <t>C01</t>
  </si>
  <si>
    <t>Mm.491108</t>
  </si>
  <si>
    <t>NM_026384</t>
  </si>
  <si>
    <t>Dgat2</t>
  </si>
  <si>
    <t>Diacylglycerol O-acyltransferase 2</t>
  </si>
  <si>
    <t>0610010B06Rik, ARAT, DGAT-2</t>
  </si>
  <si>
    <t>C02</t>
  </si>
  <si>
    <t>Mm.22126</t>
  </si>
  <si>
    <t>NM_017399</t>
  </si>
  <si>
    <t>Fabp1</t>
  </si>
  <si>
    <t>Fatty acid binding protein 1, liver</t>
  </si>
  <si>
    <t>Fabpl, L-FABP</t>
  </si>
  <si>
    <t>C03</t>
  </si>
  <si>
    <t>Mm.388886</t>
  </si>
  <si>
    <t>NM_010174</t>
  </si>
  <si>
    <t>Fabp3</t>
  </si>
  <si>
    <t>Fatty acid binding protein 3, muscle and heart</t>
  </si>
  <si>
    <t>Fabph-1, Fabph-4, Fabph1, Fabph4, H-FABP, Mdgi</t>
  </si>
  <si>
    <t>C04</t>
  </si>
  <si>
    <t>Mm.741</t>
  </si>
  <si>
    <t>NM_010634</t>
  </si>
  <si>
    <t>Fabp5</t>
  </si>
  <si>
    <t>Fatty acid binding protein 5, epidermal</t>
  </si>
  <si>
    <t>E-FABP, Fabpe, Klbp, PA-FABP, mal1</t>
  </si>
  <si>
    <t>C05</t>
  </si>
  <si>
    <t>Mm.1626</t>
  </si>
  <si>
    <t>NM_007987</t>
  </si>
  <si>
    <t>Fas</t>
  </si>
  <si>
    <t>Fas (TNF receptor superfamily member 6)</t>
  </si>
  <si>
    <t>AI196731, APO1, APT1, CD95, TNFR6, Tnfrsf6, lpr</t>
  </si>
  <si>
    <t>C06</t>
  </si>
  <si>
    <t>Mm.236443</t>
  </si>
  <si>
    <t>NM_007988</t>
  </si>
  <si>
    <t>Fasn</t>
  </si>
  <si>
    <t>Fatty acid synthase</t>
  </si>
  <si>
    <t>A630082H08Rik, FAS</t>
  </si>
  <si>
    <t>C07</t>
  </si>
  <si>
    <t>Mm.938</t>
  </si>
  <si>
    <t>NM_010446</t>
  </si>
  <si>
    <t>Foxa2</t>
  </si>
  <si>
    <t>Forkhead box A2</t>
  </si>
  <si>
    <t>HNF3-beta, HNF3beta, Hnf-3b, Hnf3b, Tcf-3b, Tcf3b</t>
  </si>
  <si>
    <t>C08</t>
  </si>
  <si>
    <t>Mm.18064</t>
  </si>
  <si>
    <t>NM_008061</t>
  </si>
  <si>
    <t>G6pc</t>
  </si>
  <si>
    <t>Glucose-6-phosphatase, catalytic</t>
  </si>
  <si>
    <t>AW107337, G6Pase, G6pt, Glc-6-Pase</t>
  </si>
  <si>
    <t>C09</t>
  </si>
  <si>
    <t>Mm.27210</t>
  </si>
  <si>
    <t>NM_008062</t>
  </si>
  <si>
    <t>G6pdx</t>
  </si>
  <si>
    <t>Glucose-6-phosphate dehydrogenase X-linked</t>
  </si>
  <si>
    <t>G28A, G6pd, Gpdx</t>
  </si>
  <si>
    <t>C10</t>
  </si>
  <si>
    <t>Mm.220358</t>
  </si>
  <si>
    <t>NM_010292</t>
  </si>
  <si>
    <t>Gck</t>
  </si>
  <si>
    <t>Glucokinase</t>
  </si>
  <si>
    <t>GLK, Gk, Gls006, HK4, HKIV, HXKP, MODY2</t>
  </si>
  <si>
    <t>C11</t>
  </si>
  <si>
    <t>Mm.394930</t>
  </si>
  <si>
    <t>NM_019827</t>
  </si>
  <si>
    <t>Gsk3b</t>
  </si>
  <si>
    <t>Glycogen synthase kinase 3 beta</t>
  </si>
  <si>
    <t>7330414F15Rik, 8430431H08Rik, C86142, GSK-3, GSK-3beta, GSK3</t>
  </si>
  <si>
    <t>C12</t>
  </si>
  <si>
    <t>Mm.246682</t>
  </si>
  <si>
    <t>NM_008194</t>
  </si>
  <si>
    <t>Gyk</t>
  </si>
  <si>
    <t>Glycerol kinase</t>
  </si>
  <si>
    <t>D930012N15Rik, GK</t>
  </si>
  <si>
    <t>D01</t>
  </si>
  <si>
    <t>Mm.316652</t>
  </si>
  <si>
    <t>NM_008255</t>
  </si>
  <si>
    <t>Hmgcr</t>
  </si>
  <si>
    <t>3-hydroxy-3-methylglutaryl-Coenzyme A reductase</t>
  </si>
  <si>
    <t>HMG-CoAR, Red</t>
  </si>
  <si>
    <t>D02</t>
  </si>
  <si>
    <t>Mm.202383</t>
  </si>
  <si>
    <t>NM_008261</t>
  </si>
  <si>
    <t>Hnf4a</t>
  </si>
  <si>
    <t>Hepatic nuclear factor 4, alpha</t>
  </si>
  <si>
    <t>HNF-4, Hnf4, Hnf4alpha, MODY1, Nr2a1, Tcf14</t>
  </si>
  <si>
    <t>D03</t>
  </si>
  <si>
    <t>Mm.240327</t>
  </si>
  <si>
    <t>NM_008337</t>
  </si>
  <si>
    <t>Ifng</t>
  </si>
  <si>
    <t>Interferon gamma</t>
  </si>
  <si>
    <t>IFN-g, Ifg</t>
  </si>
  <si>
    <t>D04</t>
  </si>
  <si>
    <t>Mm.268521</t>
  </si>
  <si>
    <t>NM_010512</t>
  </si>
  <si>
    <t>Igf1</t>
  </si>
  <si>
    <t>Insulin-like growth factor 1</t>
  </si>
  <si>
    <t>C730016P09Rik, Igf-1, Igf-I</t>
  </si>
  <si>
    <t>D05</t>
  </si>
  <si>
    <t>Mm.21300</t>
  </si>
  <si>
    <t>NM_008341</t>
  </si>
  <si>
    <t>Igfbp1</t>
  </si>
  <si>
    <t>Insulin-like growth factor binding protein 1</t>
  </si>
  <si>
    <t>D06</t>
  </si>
  <si>
    <t>Mm.874</t>
  </si>
  <si>
    <t>NM_010548</t>
  </si>
  <si>
    <t>Il10</t>
  </si>
  <si>
    <t>Interleukin 10</t>
  </si>
  <si>
    <t>CSIF, Il-10</t>
  </si>
  <si>
    <t>D07</t>
  </si>
  <si>
    <t>Mm.222830</t>
  </si>
  <si>
    <t>NM_008361</t>
  </si>
  <si>
    <t>Il1b</t>
  </si>
  <si>
    <t>Interleukin 1 beta</t>
  </si>
  <si>
    <t>IL-1beta, Il-1b</t>
  </si>
  <si>
    <t>D08</t>
  </si>
  <si>
    <t>Mm.1019</t>
  </si>
  <si>
    <t>NM_031168</t>
  </si>
  <si>
    <t>Il6</t>
  </si>
  <si>
    <t>Interleukin 6</t>
  </si>
  <si>
    <t>Il-6</t>
  </si>
  <si>
    <t>D09</t>
  </si>
  <si>
    <t>Mm.268003</t>
  </si>
  <si>
    <t>NM_010568</t>
  </si>
  <si>
    <t>Insr</t>
  </si>
  <si>
    <t>Insulin receptor</t>
  </si>
  <si>
    <t>4932439J01Rik, CD220, D630014A15Rik, IR, IR-A, IR-B</t>
  </si>
  <si>
    <t>D10</t>
  </si>
  <si>
    <t>Mm.4952</t>
  </si>
  <si>
    <t>NM_010570</t>
  </si>
  <si>
    <t>Irs1</t>
  </si>
  <si>
    <t>Insulin receptor substrate 1</t>
  </si>
  <si>
    <t>G972R, IRS-1</t>
  </si>
  <si>
    <t>D11</t>
  </si>
  <si>
    <t>Mm.3213</t>
  </si>
  <si>
    <t>NM_010700</t>
  </si>
  <si>
    <t>Ldlr</t>
  </si>
  <si>
    <t>Low density lipoprotein receptor</t>
  </si>
  <si>
    <t>Hlb301</t>
  </si>
  <si>
    <t>D12</t>
  </si>
  <si>
    <t>Mm.259282</t>
  </si>
  <si>
    <t>NM_010704</t>
  </si>
  <si>
    <t>Lepr</t>
  </si>
  <si>
    <t>Leptin receptor</t>
  </si>
  <si>
    <t>LEPROT, Leprb, Modb1, OB-RGRP, Obr, db, diabetes, obese-like, obl</t>
  </si>
  <si>
    <t>E01</t>
  </si>
  <si>
    <t>Mm.1514</t>
  </si>
  <si>
    <t>NM_008509</t>
  </si>
  <si>
    <t>Lpl</t>
  </si>
  <si>
    <t>Lipoprotein lipase</t>
  </si>
  <si>
    <t>E02</t>
  </si>
  <si>
    <t>Mm.196581</t>
  </si>
  <si>
    <t>NM_011949</t>
  </si>
  <si>
    <t>Mapk1</t>
  </si>
  <si>
    <t>Mitogen-activated protein kinase 1</t>
  </si>
  <si>
    <t>9030612K14Rik, AA407128, AU018647, C78273, ERK, Erk2, MAPK2, PRKM2, Prkm1, p41mapk, p42mapk</t>
  </si>
  <si>
    <t>E03</t>
  </si>
  <si>
    <t>Mm.21495</t>
  </si>
  <si>
    <t>NM_016700</t>
  </si>
  <si>
    <t>Mapk8</t>
  </si>
  <si>
    <t>Mitogen-activated protein kinase 8</t>
  </si>
  <si>
    <t>AI849689, JNK, JNK1, Prkm8, SAPK1</t>
  </si>
  <si>
    <t>E04</t>
  </si>
  <si>
    <t>Mm.34213</t>
  </si>
  <si>
    <t>NM_021455</t>
  </si>
  <si>
    <t>Mlxipl</t>
  </si>
  <si>
    <t>MLX interacting protein-like</t>
  </si>
  <si>
    <t>ChREBP, WS-bHLH, Wbscr14, bHLHd14</t>
  </si>
  <si>
    <t>E05</t>
  </si>
  <si>
    <t>Mm.21158</t>
  </si>
  <si>
    <t>NM_020009</t>
  </si>
  <si>
    <t>Mtor</t>
  </si>
  <si>
    <t>Mechanistic target of rapamycin (serine/threonine kinase)</t>
  </si>
  <si>
    <t>2610315D21Rik, AI327068, FRAP, FRAP2, Frap1, RAFT1, RAPT1, flat</t>
  </si>
  <si>
    <t>E06</t>
  </si>
  <si>
    <t>Mm.1103</t>
  </si>
  <si>
    <t>NM_001033305</t>
  </si>
  <si>
    <t>Ndufb6</t>
  </si>
  <si>
    <t>NADH dehydrogenase (ubiquinone) 1 beta subcomplex, 6</t>
  </si>
  <si>
    <t>Gm137</t>
  </si>
  <si>
    <t>E07</t>
  </si>
  <si>
    <t>Mm.256765</t>
  </si>
  <si>
    <t>NM_008689</t>
  </si>
  <si>
    <t>Nfkb1</t>
  </si>
  <si>
    <t>Nuclear factor of kappa light polypeptide gene enhancer in B-cells 1, p105</t>
  </si>
  <si>
    <t>NF-KB1, NF-kappaB, NF-kappaB1, p105, p50, p50, p105</t>
  </si>
  <si>
    <t>E08</t>
  </si>
  <si>
    <t>Mm.968</t>
  </si>
  <si>
    <t>NM_009473</t>
  </si>
  <si>
    <t>Nr1h2</t>
  </si>
  <si>
    <t>Nuclear receptor subfamily 1, group H, member 2</t>
  </si>
  <si>
    <t>AI194859, LXR, LXRB, LXRbeta, NER1, OR-1, RIP15, UR, Unr, Unr2</t>
  </si>
  <si>
    <t>E09</t>
  </si>
  <si>
    <t>Mm.22690</t>
  </si>
  <si>
    <t>NM_013839</t>
  </si>
  <si>
    <t>Nr1h3</t>
  </si>
  <si>
    <t>Nuclear receptor subfamily 1, group H, member 3</t>
  </si>
  <si>
    <t>AU018371, LXR, RLD1, Unr1</t>
  </si>
  <si>
    <t>E10</t>
  </si>
  <si>
    <t>Mm.3095</t>
  </si>
  <si>
    <t>NM_009108</t>
  </si>
  <si>
    <t>Nr1h4</t>
  </si>
  <si>
    <t>Nuclear receptor subfamily 1, group H, member 4</t>
  </si>
  <si>
    <t>AI957360, Fxr, HRR1, RIP14, Rxrip14</t>
  </si>
  <si>
    <t>E11</t>
  </si>
  <si>
    <t>Mm.491140</t>
  </si>
  <si>
    <t>NM_028994</t>
  </si>
  <si>
    <t>Pck2</t>
  </si>
  <si>
    <t>Phosphoenolpyruvate carboxykinase 2 (mitochondrial)</t>
  </si>
  <si>
    <t>1810010O14Rik, 9130022B02Rik, PEPCK-M</t>
  </si>
  <si>
    <t>E12</t>
  </si>
  <si>
    <t>Mm.235547</t>
  </si>
  <si>
    <t>NM_013743</t>
  </si>
  <si>
    <t>Pdk4</t>
  </si>
  <si>
    <t>Pyruvate dehydrogenase kinase, isoenzyme 4</t>
  </si>
  <si>
    <t>AV005916</t>
  </si>
  <si>
    <t>F01</t>
  </si>
  <si>
    <t>Mm.260521</t>
  </si>
  <si>
    <t>NM_008839</t>
  </si>
  <si>
    <t>Pik3ca</t>
  </si>
  <si>
    <t>Phosphatidylinositol 3-kinase, catalytic, alpha polypeptide</t>
  </si>
  <si>
    <t>6330412C24Rik, caPI3K, p110, p110alpha</t>
  </si>
  <si>
    <t>F02</t>
  </si>
  <si>
    <t>Mm.259333</t>
  </si>
  <si>
    <t>NM_001024955</t>
  </si>
  <si>
    <t>Pik3r1</t>
  </si>
  <si>
    <t>Phosphatidylinositol 3-kinase, regulatory subunit, polypeptide 1 (p85 alpha)</t>
  </si>
  <si>
    <t>PI3K, p50alpha, p55alpha, p85alpha</t>
  </si>
  <si>
    <t>F03</t>
  </si>
  <si>
    <t>Mm.383180</t>
  </si>
  <si>
    <t>NM_013631</t>
  </si>
  <si>
    <t>Pklr</t>
  </si>
  <si>
    <t>Pyruvate kinase liver and red blood cell</t>
  </si>
  <si>
    <t>Pk-1, Pk1, R-PK</t>
  </si>
  <si>
    <t>F04</t>
  </si>
  <si>
    <t>Mm.28897</t>
  </si>
  <si>
    <t>NM_026438</t>
  </si>
  <si>
    <t>Ppa1</t>
  </si>
  <si>
    <t>Pyrophosphatase (inorganic) 1</t>
  </si>
  <si>
    <t>2010317E03Rik, Pyp</t>
  </si>
  <si>
    <t>F05</t>
  </si>
  <si>
    <t>Mm.212789</t>
  </si>
  <si>
    <t>NM_011144</t>
  </si>
  <si>
    <t>Ppara</t>
  </si>
  <si>
    <t>Peroxisome proliferator activated receptor alpha</t>
  </si>
  <si>
    <t>4933429D07Rik, AW742785, Nr1c1, PPAR-alpha, PPARalpha, Ppar</t>
  </si>
  <si>
    <t>F06</t>
  </si>
  <si>
    <t>Mm.328914</t>
  </si>
  <si>
    <t>NM_011145</t>
  </si>
  <si>
    <t>Ppard</t>
  </si>
  <si>
    <t>Peroxisome proliferator activator receptor delta</t>
  </si>
  <si>
    <t>NUC-1, NUC1, Nr1c2, PPAR-beta, PPAR-delta, PPAR[b], PPARdelta, Pparb, Pparb, d</t>
  </si>
  <si>
    <t>F07</t>
  </si>
  <si>
    <t>Mm.3020</t>
  </si>
  <si>
    <t>NM_011146</t>
  </si>
  <si>
    <t>Pparg</t>
  </si>
  <si>
    <t>Peroxisome proliferator activated receptor gamma</t>
  </si>
  <si>
    <t>Nr1c3, PPAR-gamma, PPAR-gamma2, PPARgamma, PPARgamma2</t>
  </si>
  <si>
    <t>F08</t>
  </si>
  <si>
    <t>Mm.259072</t>
  </si>
  <si>
    <t>NM_008904</t>
  </si>
  <si>
    <t>Ppargc1a</t>
  </si>
  <si>
    <t>Peroxisome proliferative activated receptor, gamma, coactivator 1 alpha</t>
  </si>
  <si>
    <t>A830037N07Rik, ENSMUSG00000079510, Gm11133, PGC-1, PGC-1v, Pgc-1alpha, Pgc1, Pgco1, Ppargc1</t>
  </si>
  <si>
    <t>F09</t>
  </si>
  <si>
    <t>Mm.207004</t>
  </si>
  <si>
    <t>NM_001013367</t>
  </si>
  <si>
    <t>Prkaa1</t>
  </si>
  <si>
    <t>Protein kinase, AMP-activated, alpha 1 catalytic subunit</t>
  </si>
  <si>
    <t>AI194361, AI450832, AL024255, AMPKalpha1, C130083N04Rik</t>
  </si>
  <si>
    <t>F10</t>
  </si>
  <si>
    <t>Mm.277916</t>
  </si>
  <si>
    <t>NM_011201</t>
  </si>
  <si>
    <t>Ptpn1</t>
  </si>
  <si>
    <t>Protein tyrosine phosphatase, non-receptor type 1</t>
  </si>
  <si>
    <t>PTP-1B, PTP-HA2, PTP1B</t>
  </si>
  <si>
    <t>F11</t>
  </si>
  <si>
    <t>Mm.2605</t>
  </si>
  <si>
    <t>NM_011255</t>
  </si>
  <si>
    <t>Rbp4</t>
  </si>
  <si>
    <t>Retinol binding protein 4, plasma</t>
  </si>
  <si>
    <t>Rbp-4</t>
  </si>
  <si>
    <t>F12</t>
  </si>
  <si>
    <t>Mm.24624</t>
  </si>
  <si>
    <t>NM_011305</t>
  </si>
  <si>
    <t>Rxra</t>
  </si>
  <si>
    <t>Retinoid X receptor alpha</t>
  </si>
  <si>
    <t>9530071D11Rik, Nr2b1, RXRalpha1</t>
  </si>
  <si>
    <t>G01</t>
  </si>
  <si>
    <t>Mm.267377</t>
  </si>
  <si>
    <t>NM_009127</t>
  </si>
  <si>
    <t>Scd1</t>
  </si>
  <si>
    <t>Stearoyl-Coenzyme A desaturase 1</t>
  </si>
  <si>
    <t>AA589638, AI265570, Scd, Scd-1, ab</t>
  </si>
  <si>
    <t>G02</t>
  </si>
  <si>
    <t>Mm.250422</t>
  </si>
  <si>
    <t>NM_008871</t>
  </si>
  <si>
    <t>Serpine1</t>
  </si>
  <si>
    <t>Serine (or cysteine) peptidase inhibitor, clade E, member 1</t>
  </si>
  <si>
    <t>PAI-1, PAI1, Planh1</t>
  </si>
  <si>
    <t>G03</t>
  </si>
  <si>
    <t>Mm.10984</t>
  </si>
  <si>
    <t>NM_009512</t>
  </si>
  <si>
    <t>Slc27a5</t>
  </si>
  <si>
    <t>Solute carrier family 27 (fatty acid transporter), member 5</t>
  </si>
  <si>
    <t>FACVL3, FATP5, VLCS-H2, VLCSH2, Vlacsr</t>
  </si>
  <si>
    <t>G04</t>
  </si>
  <si>
    <t>Mm.21002</t>
  </si>
  <si>
    <t>NM_011400</t>
  </si>
  <si>
    <t>Slc2a1</t>
  </si>
  <si>
    <t>Solute carrier family 2 (facilitated glucose transporter), member 1</t>
  </si>
  <si>
    <t>Glut-1, Glut1</t>
  </si>
  <si>
    <t>G05</t>
  </si>
  <si>
    <t>Mm.18443</t>
  </si>
  <si>
    <t>NM_031197</t>
  </si>
  <si>
    <t>Slc2a2</t>
  </si>
  <si>
    <t>Solute carrier family 2 (facilitated glucose transporter), member 2</t>
  </si>
  <si>
    <t>AI266973, Glut-2, Glut2</t>
  </si>
  <si>
    <t>G06</t>
  </si>
  <si>
    <t>Mm.10661</t>
  </si>
  <si>
    <t>NM_009204</t>
  </si>
  <si>
    <t>Slc2a4</t>
  </si>
  <si>
    <t>Solute carrier family 2 (facilitated glucose transporter), member 4</t>
  </si>
  <si>
    <t>Glut-4, Glut4</t>
  </si>
  <si>
    <t>G07</t>
  </si>
  <si>
    <t>Mm.3468</t>
  </si>
  <si>
    <t>NM_007707</t>
  </si>
  <si>
    <t>Socs3</t>
  </si>
  <si>
    <t>Suppressor of cytokine signaling 3</t>
  </si>
  <si>
    <t>Cis3, Cish3, EF-10, Ef10, SSI-3, Ssi3</t>
  </si>
  <si>
    <t>G08</t>
  </si>
  <si>
    <t>Mm.278701</t>
  </si>
  <si>
    <t>NM_011480</t>
  </si>
  <si>
    <t>Srebf1</t>
  </si>
  <si>
    <t>Sterol regulatory element binding transcription factor 1</t>
  </si>
  <si>
    <t>ADD-1, ADD1, D630008H06, SREBP-1, SREBP-1a, SREBP-1c, SREBP1, SREBP1c, bHLHd1</t>
  </si>
  <si>
    <t>G09</t>
  </si>
  <si>
    <t>Mm.38016</t>
  </si>
  <si>
    <t>NM_033218</t>
  </si>
  <si>
    <t>Srebf2</t>
  </si>
  <si>
    <t>Sterol regulatory element binding factor 2</t>
  </si>
  <si>
    <t>AI608257, SREBP-2, SREBP2, SREBP2gc, bHLHd2, lop13, nuc</t>
  </si>
  <si>
    <t>G10</t>
  </si>
  <si>
    <t>Mm.249934</t>
  </si>
  <si>
    <t>NM_011486</t>
  </si>
  <si>
    <t>Stat3</t>
  </si>
  <si>
    <t>Signal transducer and activator of transcription 3</t>
  </si>
  <si>
    <t>1110034C02Rik, AW109958, Aprf</t>
  </si>
  <si>
    <t>G11</t>
  </si>
  <si>
    <t>Mm.1293</t>
  </si>
  <si>
    <t>NM_013693</t>
  </si>
  <si>
    <t>Tnf</t>
  </si>
  <si>
    <t>Tumor necrosis factor</t>
  </si>
  <si>
    <t>DIF, TNF-a, TNF-alpha, TNFSF2, TNFalpha, Tnfa, Tnfsf1a</t>
  </si>
  <si>
    <t>G12</t>
  </si>
  <si>
    <t>Mm.469937</t>
  </si>
  <si>
    <t>NM_013842</t>
  </si>
  <si>
    <t>Xbp1</t>
  </si>
  <si>
    <t>X-box binding protein 1</t>
  </si>
  <si>
    <t>D11Ertd39e, TREB-5, TREB5, XBP-1</t>
  </si>
  <si>
    <t>Mm.391967</t>
  </si>
  <si>
    <t>NM_007393</t>
  </si>
  <si>
    <t>Actb</t>
  </si>
  <si>
    <t>Actx, E430023M04Rik, beta-actin</t>
  </si>
  <si>
    <t>Mm.163</t>
  </si>
  <si>
    <t>NM_009735</t>
  </si>
  <si>
    <t>B2m</t>
  </si>
  <si>
    <t>Beta-2 microglobulin</t>
  </si>
  <si>
    <t>Ly-m11, beta2-m, beta2m</t>
  </si>
  <si>
    <t>Mm.304088</t>
  </si>
  <si>
    <t>NM_008084</t>
  </si>
  <si>
    <t>Gapdh</t>
  </si>
  <si>
    <t>Glyceraldehyde-3-phosphate dehydrogenase</t>
  </si>
  <si>
    <t>Gapd</t>
  </si>
  <si>
    <t>Mm.3317</t>
  </si>
  <si>
    <t>NM_010368</t>
  </si>
  <si>
    <t>Gusb</t>
  </si>
  <si>
    <t>Glucuronidase, beta</t>
  </si>
  <si>
    <t>AI747421, Gur, Gus, Gus-r, Gus-s, Gus-t, Gus-u, Gut, asd, g</t>
  </si>
  <si>
    <t>Mm.2180</t>
  </si>
  <si>
    <t>NM_008302</t>
  </si>
  <si>
    <t>Hsp90ab1</t>
  </si>
  <si>
    <t>Heat shock protein 90 alpha (cytosolic), class B member 1</t>
  </si>
  <si>
    <t>90kDa, AL022974, C81438, Hsp84, Hsp84-1, Hsp90, Hspcb</t>
  </si>
  <si>
    <t>H06</t>
  </si>
  <si>
    <t>N/A</t>
  </si>
  <si>
    <t>SA_00106</t>
  </si>
  <si>
    <t>MGDC</t>
  </si>
  <si>
    <t>Mouse Genomic DNA Contamination</t>
  </si>
  <si>
    <t>MIGX1B</t>
  </si>
  <si>
    <t>H07</t>
  </si>
  <si>
    <t>SA_00104</t>
  </si>
  <si>
    <t>RTC</t>
  </si>
  <si>
    <t>Reverse Transcription Control</t>
  </si>
  <si>
    <t>H08</t>
  </si>
  <si>
    <t>H09</t>
  </si>
  <si>
    <t>H10</t>
  </si>
  <si>
    <t>SA_00103</t>
  </si>
  <si>
    <t>PPC</t>
  </si>
  <si>
    <t>Positive PCR Control</t>
  </si>
  <si>
    <t>H11</t>
  </si>
  <si>
    <r>
      <t>C</t>
    </r>
    <r>
      <rPr>
        <b/>
        <vertAlign val="subscript"/>
        <sz val="10"/>
        <rFont val="Arial"/>
        <family val="2"/>
      </rPr>
      <t>t</t>
    </r>
    <r>
      <rPr>
        <b/>
        <sz val="10"/>
        <rFont val="Arial"/>
        <family val="2"/>
      </rPr>
      <t xml:space="preserve"> Range</t>
    </r>
  </si>
  <si>
    <r>
      <t>Distribution of C</t>
    </r>
    <r>
      <rPr>
        <b/>
        <vertAlign val="subscript"/>
        <sz val="10"/>
        <rFont val="Arial"/>
        <family val="2"/>
      </rPr>
      <t>t</t>
    </r>
    <r>
      <rPr>
        <b/>
        <sz val="10"/>
        <rFont val="Arial"/>
        <family val="2"/>
      </rPr>
      <t xml:space="preserve"> Values</t>
    </r>
  </si>
  <si>
    <t>AVG</t>
  </si>
  <si>
    <t>STD</t>
  </si>
  <si>
    <t>N6</t>
  </si>
  <si>
    <t>exp4</t>
  </si>
  <si>
    <t>exp5</t>
  </si>
  <si>
    <t>exp6</t>
  </si>
  <si>
    <t>exp7</t>
  </si>
  <si>
    <t>exp8</t>
  </si>
  <si>
    <t>exp9</t>
  </si>
  <si>
    <t>exp10</t>
  </si>
  <si>
    <t>SD</t>
  </si>
  <si>
    <t>&lt;25</t>
  </si>
  <si>
    <t>25-30</t>
  </si>
  <si>
    <t>30-35</t>
  </si>
  <si>
    <t>Absent Calls</t>
  </si>
  <si>
    <r>
      <t>Percent Distribution of C</t>
    </r>
    <r>
      <rPr>
        <b/>
        <vertAlign val="subscript"/>
        <sz val="10"/>
        <rFont val="Arial"/>
        <family val="2"/>
      </rPr>
      <t>t</t>
    </r>
    <r>
      <rPr>
        <b/>
        <sz val="10"/>
        <rFont val="Arial"/>
        <family val="2"/>
      </rPr>
      <t xml:space="preserve"> Values</t>
    </r>
  </si>
  <si>
    <t>Undetermined</t>
  </si>
  <si>
    <r>
      <t>Note</t>
    </r>
    <r>
      <rPr>
        <sz val="10"/>
        <rFont val="Arial"/>
        <family val="2"/>
      </rPr>
      <t>: If there are fewer than 3 data points, the standard deviation (SD) will appear as "N/A".</t>
    </r>
  </si>
  <si>
    <t>H6</t>
  </si>
  <si>
    <t>Housekeeping Gene Symbol</t>
  </si>
  <si>
    <r>
      <t xml:space="preserve">AVG </t>
    </r>
    <r>
      <rPr>
        <b/>
        <sz val="10"/>
        <rFont val="Arial"/>
        <family val="2"/>
      </rPr>
      <t>Δ</t>
    </r>
    <r>
      <rPr>
        <b/>
        <sz val="10"/>
        <rFont val="Arial"/>
        <family val="2"/>
      </rPr>
      <t>C</t>
    </r>
    <r>
      <rPr>
        <b/>
        <vertAlign val="subscript"/>
        <sz val="10"/>
        <rFont val="Arial"/>
        <family val="2"/>
      </rPr>
      <t>t</t>
    </r>
    <r>
      <rPr>
        <b/>
        <sz val="10"/>
        <rFont val="Arial"/>
        <family val="2"/>
      </rPr>
      <t xml:space="preserve">               (Ct(GOI) - Ave Ct (HKG))</t>
    </r>
  </si>
  <si>
    <r>
      <t>2^-ΔC</t>
    </r>
    <r>
      <rPr>
        <b/>
        <vertAlign val="subscript"/>
        <sz val="10"/>
        <rFont val="Arial"/>
        <family val="2"/>
      </rPr>
      <t>t</t>
    </r>
  </si>
  <si>
    <t>Fold Change</t>
  </si>
  <si>
    <t>T-TEST</t>
  </si>
  <si>
    <t>Fold Up- or Down-Regulation</t>
  </si>
  <si>
    <t>Comments</t>
  </si>
  <si>
    <t>p value</t>
  </si>
  <si>
    <t>3D Profile</t>
  </si>
  <si>
    <r>
      <t>The black line indicates fold changes ((2 ^ (-</t>
    </r>
    <r>
      <rPr>
        <sz val="10"/>
        <rFont val="Symbol"/>
        <family val="1"/>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</si>
  <si>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</si>
  <si>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</si>
  <si>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</si>
  <si>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</si>
  <si>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</si>
  <si>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</si>
  <si>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</si>
  <si>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</si>
  <si>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</si>
  <si>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</si>
  <si>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</si>
  <si>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t>&gt;35 and (N/A or blank) to 35</t>
  </si>
  <si>
    <t>Housekeeping Genes</t>
  </si>
  <si>
    <t>Normalized ΔCt (Ct(GOI) - Ave Ct (HKG))</t>
  </si>
  <si>
    <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</si>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</sst>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
    <numFmt numFmtId="181" formatCode="0.000000"/>
    <numFmt numFmtId="182" formatCode="0.0E+00"/>
    <numFmt numFmtId="183" formatCode="0.0000"/>
    <numFmt numFmtId="184" formatCode="0.0000_ "/>
    <numFmt numFmtId="185" formatCode="0.E+00"/>
  </numFmts>
  <fonts count="57">
    <font>
      <sz val="10"/>
      <name val="Arial"/>
      <family val="2"/>
    </font>
    <font>
      <sz val="12"/>
      <name val="宋体"/>
      <family val="0"/>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10"/>
      <name val="宋体"/>
      <family val="0"/>
    </font>
    <font>
      <b/>
      <sz val="8"/>
      <name val="Arial"/>
      <family val="2"/>
    </font>
    <font>
      <sz val="12"/>
      <color indexed="63"/>
      <name val="Times New Roman"/>
      <family val="1"/>
    </font>
    <font>
      <sz val="7"/>
      <color indexed="63"/>
      <name val="Arial"/>
      <family val="2"/>
    </font>
    <font>
      <sz val="10"/>
      <color indexed="63"/>
      <name val="Arial"/>
      <family val="2"/>
    </font>
    <font>
      <sz val="11"/>
      <color indexed="8"/>
      <name val="宋体"/>
      <family val="0"/>
    </font>
    <font>
      <b/>
      <u val="single"/>
      <sz val="10"/>
      <name val="Arial"/>
      <family val="2"/>
    </font>
    <font>
      <u val="single"/>
      <sz val="10"/>
      <color indexed="12"/>
      <name val="Arial"/>
      <family val="2"/>
    </font>
    <font>
      <b/>
      <sz val="10"/>
      <color indexed="8"/>
      <name val="Arial"/>
      <family val="2"/>
    </font>
    <font>
      <sz val="6"/>
      <color indexed="63"/>
      <name val="Arial"/>
      <family val="2"/>
    </font>
    <font>
      <sz val="8"/>
      <color indexed="63"/>
      <name val="Verdana"/>
      <family val="2"/>
    </font>
    <font>
      <sz val="6"/>
      <name val="Arial"/>
      <family val="2"/>
    </font>
    <font>
      <b/>
      <sz val="8"/>
      <color indexed="8"/>
      <name val="Verdana"/>
      <family val="2"/>
    </font>
    <font>
      <sz val="8"/>
      <color indexed="8"/>
      <name val="Verdana"/>
      <family val="2"/>
    </font>
    <font>
      <sz val="11"/>
      <color indexed="9"/>
      <name val="宋体"/>
      <family val="0"/>
    </font>
    <font>
      <b/>
      <sz val="11"/>
      <color indexed="56"/>
      <name val="宋体"/>
      <family val="0"/>
    </font>
    <font>
      <b/>
      <sz val="18"/>
      <color indexed="56"/>
      <name val="宋体"/>
      <family val="0"/>
    </font>
    <font>
      <sz val="11"/>
      <color indexed="10"/>
      <name val="宋体"/>
      <family val="0"/>
    </font>
    <font>
      <b/>
      <sz val="11"/>
      <color indexed="52"/>
      <name val="宋体"/>
      <family val="0"/>
    </font>
    <font>
      <sz val="11"/>
      <color indexed="62"/>
      <name val="宋体"/>
      <family val="0"/>
    </font>
    <font>
      <b/>
      <sz val="11"/>
      <color indexed="9"/>
      <name val="宋体"/>
      <family val="0"/>
    </font>
    <font>
      <sz val="11"/>
      <color indexed="52"/>
      <name val="宋体"/>
      <family val="0"/>
    </font>
    <font>
      <b/>
      <sz val="11"/>
      <color indexed="63"/>
      <name val="宋体"/>
      <family val="0"/>
    </font>
    <font>
      <u val="single"/>
      <sz val="10"/>
      <color indexed="36"/>
      <name val="Arial"/>
      <family val="2"/>
    </font>
    <font>
      <b/>
      <sz val="11"/>
      <color indexed="8"/>
      <name val="宋体"/>
      <family val="0"/>
    </font>
    <font>
      <b/>
      <sz val="13"/>
      <color indexed="56"/>
      <name val="宋体"/>
      <family val="0"/>
    </font>
    <font>
      <sz val="11"/>
      <color indexed="60"/>
      <name val="宋体"/>
      <family val="0"/>
    </font>
    <font>
      <i/>
      <sz val="11"/>
      <color indexed="23"/>
      <name val="宋体"/>
      <family val="0"/>
    </font>
    <font>
      <sz val="11"/>
      <color indexed="17"/>
      <name val="宋体"/>
      <family val="0"/>
    </font>
    <font>
      <b/>
      <sz val="15"/>
      <color indexed="56"/>
      <name val="宋体"/>
      <family val="0"/>
    </font>
    <font>
      <sz val="11"/>
      <color indexed="20"/>
      <name val="宋体"/>
      <family val="0"/>
    </font>
    <font>
      <b/>
      <vertAlign val="subscript"/>
      <sz val="10"/>
      <name val="Arial"/>
      <family val="2"/>
    </font>
    <font>
      <sz val="10"/>
      <name val="Symbol"/>
      <family val="1"/>
    </font>
    <font>
      <vertAlign val="subscript"/>
      <sz val="10"/>
      <name val="Arial"/>
      <family val="2"/>
    </font>
    <font>
      <b/>
      <vertAlign val="superscript"/>
      <sz val="10"/>
      <name val="Arial"/>
      <family val="2"/>
    </font>
    <font>
      <i/>
      <sz val="10"/>
      <name val="Arial"/>
      <family val="2"/>
    </font>
    <font>
      <i/>
      <vertAlign val="subscript"/>
      <sz val="10"/>
      <name val="Arial"/>
      <family val="2"/>
    </font>
    <font>
      <sz val="10"/>
      <color indexed="8"/>
      <name val="Arial"/>
      <family val="2"/>
    </font>
    <font>
      <sz val="11.5"/>
      <color indexed="8"/>
      <name val="Arial"/>
      <family val="0"/>
    </font>
    <font>
      <sz val="10.75"/>
      <color indexed="8"/>
      <name val="Arial"/>
      <family val="0"/>
    </font>
    <font>
      <b/>
      <sz val="12"/>
      <color indexed="8"/>
      <name val="Arial"/>
      <family val="0"/>
    </font>
    <font>
      <sz val="10.25"/>
      <color indexed="8"/>
      <name val="Arial"/>
      <family val="0"/>
    </font>
    <font>
      <b/>
      <u val="single"/>
      <sz val="10"/>
      <color indexed="8"/>
      <name val="Arial"/>
      <family val="2"/>
    </font>
    <font>
      <sz val="15.25"/>
      <color indexed="8"/>
      <name val="Arial"/>
      <family val="0"/>
    </font>
    <font>
      <b/>
      <sz val="15.25"/>
      <color indexed="8"/>
      <name val="Arial"/>
      <family val="0"/>
    </font>
    <font>
      <b/>
      <sz val="14"/>
      <color indexed="8"/>
      <name val="Arial"/>
      <family val="0"/>
    </font>
    <font>
      <sz val="12"/>
      <color indexed="8"/>
      <name val="Arial"/>
      <family val="0"/>
    </font>
    <font>
      <sz val="9.75"/>
      <color indexed="8"/>
      <name val="Arial"/>
      <family val="0"/>
    </font>
    <font>
      <b/>
      <sz val="11.25"/>
      <color indexed="8"/>
      <name val="Arial"/>
      <family val="0"/>
    </font>
  </fonts>
  <fills count="26">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thin">
        <color indexed="56"/>
      </bottom>
    </border>
    <border>
      <left style="thin">
        <color indexed="56"/>
      </left>
      <right style="thin">
        <color indexed="56"/>
      </right>
      <top>
        <color indexed="63"/>
      </top>
      <bottom style="thin">
        <color indexed="56"/>
      </bottom>
    </border>
    <border>
      <left style="thin">
        <color indexed="56"/>
      </left>
      <right style="thin">
        <color indexed="56"/>
      </right>
      <top style="thin">
        <color indexed="56"/>
      </top>
      <bottom style="thin">
        <color indexed="56"/>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color indexed="63"/>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color indexed="56"/>
      </right>
      <top>
        <color indexed="63"/>
      </top>
      <bottom style="thin">
        <color indexed="56"/>
      </bottom>
    </border>
    <border>
      <left>
        <color indexed="63"/>
      </left>
      <right style="thin">
        <color indexed="56"/>
      </right>
      <top style="medium"/>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56"/>
      </left>
      <right>
        <color indexed="63"/>
      </right>
      <top>
        <color indexed="63"/>
      </top>
      <bottom style="thin">
        <color indexed="56"/>
      </bottom>
    </border>
    <border>
      <left style="thin">
        <color indexed="56"/>
      </left>
      <right>
        <color indexed="63"/>
      </right>
      <top style="thin">
        <color indexed="56"/>
      </top>
      <bottom style="thin">
        <color indexed="56"/>
      </bottom>
    </border>
    <border>
      <left style="thin">
        <color indexed="56"/>
      </left>
      <right>
        <color indexed="63"/>
      </right>
      <top style="thin">
        <color indexed="56"/>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2" borderId="0" applyNumberFormat="0" applyBorder="0" applyAlignment="0" applyProtection="0"/>
    <xf numFmtId="9" fontId="0" fillId="0" borderId="0" applyFont="0" applyFill="0" applyBorder="0" applyAlignment="0" applyProtection="0"/>
    <xf numFmtId="0" fontId="13" fillId="3" borderId="0" applyNumberFormat="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13" fillId="4" borderId="0" applyNumberFormat="0" applyBorder="0" applyAlignment="0" applyProtection="0"/>
    <xf numFmtId="0" fontId="27" fillId="5" borderId="1" applyNumberFormat="0" applyAlignment="0" applyProtection="0"/>
    <xf numFmtId="0" fontId="13" fillId="6" borderId="0" applyNumberFormat="0" applyBorder="0" applyAlignment="0" applyProtection="0"/>
    <xf numFmtId="0" fontId="13" fillId="7"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10" borderId="0" applyNumberFormat="0" applyBorder="0" applyAlignment="0" applyProtection="0"/>
    <xf numFmtId="0" fontId="29" fillId="0" borderId="2"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8" fillId="3"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0" borderId="0">
      <alignment vertical="center"/>
      <protection/>
    </xf>
    <xf numFmtId="0" fontId="13" fillId="14" borderId="0" applyNumberFormat="0" applyBorder="0" applyAlignment="0" applyProtection="0"/>
    <xf numFmtId="0" fontId="23" fillId="0" borderId="3" applyNumberFormat="0" applyFill="0" applyAlignment="0" applyProtection="0"/>
    <xf numFmtId="0" fontId="22" fillId="15" borderId="0" applyNumberFormat="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0" fillId="16" borderId="4" applyNumberFormat="0" applyAlignment="0" applyProtection="0"/>
    <xf numFmtId="0" fontId="22" fillId="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7" fillId="0" borderId="5" applyNumberFormat="0" applyFill="0" applyAlignment="0" applyProtection="0"/>
    <xf numFmtId="0" fontId="33" fillId="0" borderId="6" applyNumberFormat="0" applyFill="0" applyAlignment="0" applyProtection="0"/>
    <xf numFmtId="0" fontId="13" fillId="0" borderId="0">
      <alignment vertical="center"/>
      <protection/>
    </xf>
    <xf numFmtId="0" fontId="15" fillId="0" borderId="0" applyNumberFormat="0" applyFill="0" applyBorder="0" applyAlignment="0" applyProtection="0"/>
    <xf numFmtId="0" fontId="36" fillId="6" borderId="0" applyNumberFormat="0" applyBorder="0" applyAlignment="0" applyProtection="0"/>
    <xf numFmtId="0" fontId="32" fillId="0" borderId="7" applyNumberFormat="0" applyFill="0" applyAlignment="0" applyProtection="0"/>
    <xf numFmtId="0" fontId="26" fillId="16" borderId="1" applyNumberFormat="0" applyAlignment="0" applyProtection="0"/>
    <xf numFmtId="0" fontId="28" fillId="19" borderId="8" applyNumberFormat="0" applyAlignment="0" applyProtection="0"/>
    <xf numFmtId="0" fontId="35" fillId="0" borderId="0" applyNumberFormat="0" applyFill="0" applyBorder="0" applyAlignment="0" applyProtection="0"/>
    <xf numFmtId="0" fontId="22" fillId="20"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34" fillId="22" borderId="0" applyNumberFormat="0" applyBorder="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224">
    <xf numFmtId="0" fontId="0" fillId="0" borderId="0" xfId="0" applyAlignment="1">
      <alignment/>
    </xf>
    <xf numFmtId="0" fontId="0" fillId="0" borderId="0" xfId="0" applyFont="1" applyAlignment="1">
      <alignment/>
    </xf>
    <xf numFmtId="0" fontId="0" fillId="16" borderId="10" xfId="0" applyFill="1" applyBorder="1" applyAlignment="1">
      <alignment/>
    </xf>
    <xf numFmtId="0" fontId="0" fillId="16" borderId="10" xfId="0" applyFont="1" applyFill="1" applyBorder="1" applyAlignment="1">
      <alignment/>
    </xf>
    <xf numFmtId="0" fontId="2" fillId="16" borderId="11" xfId="0" applyFont="1" applyFill="1" applyBorder="1" applyAlignment="1">
      <alignment horizontal="center" wrapText="1"/>
    </xf>
    <xf numFmtId="0" fontId="2" fillId="16" borderId="12" xfId="0" applyFont="1" applyFill="1" applyBorder="1" applyAlignment="1">
      <alignment horizontal="center" wrapText="1"/>
    </xf>
    <xf numFmtId="0" fontId="2" fillId="16" borderId="13" xfId="0" applyFont="1" applyFill="1" applyBorder="1" applyAlignment="1">
      <alignment horizontal="center" vertical="center"/>
    </xf>
    <xf numFmtId="0" fontId="2" fillId="16" borderId="13" xfId="0" applyFont="1" applyFill="1" applyBorder="1" applyAlignment="1">
      <alignment horizontal="center" vertical="center" wrapText="1"/>
    </xf>
    <xf numFmtId="0" fontId="2" fillId="16" borderId="10" xfId="0" applyFont="1" applyFill="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2" fillId="16" borderId="13" xfId="0" applyFont="1" applyFill="1" applyBorder="1" applyAlignment="1">
      <alignment horizontal="right"/>
    </xf>
    <xf numFmtId="0" fontId="0" fillId="16" borderId="16" xfId="0" applyFont="1" applyFill="1" applyBorder="1" applyAlignment="1">
      <alignment wrapText="1"/>
    </xf>
    <xf numFmtId="0" fontId="0" fillId="16" borderId="17" xfId="0" applyFont="1" applyFill="1" applyBorder="1" applyAlignment="1">
      <alignment/>
    </xf>
    <xf numFmtId="2" fontId="0" fillId="16" borderId="17" xfId="0" applyNumberFormat="1" applyFont="1" applyFill="1" applyBorder="1" applyAlignment="1">
      <alignment/>
    </xf>
    <xf numFmtId="0" fontId="0" fillId="16" borderId="17" xfId="0" applyFont="1" applyFill="1" applyBorder="1" applyAlignment="1">
      <alignment wrapText="1"/>
    </xf>
    <xf numFmtId="0" fontId="2" fillId="16" borderId="18" xfId="0" applyFont="1" applyFill="1" applyBorder="1" applyAlignment="1">
      <alignment horizontal="center" wrapText="1"/>
    </xf>
    <xf numFmtId="0" fontId="2" fillId="16" borderId="10" xfId="0" applyFont="1" applyFill="1" applyBorder="1" applyAlignment="1">
      <alignment horizontal="center" wrapText="1"/>
    </xf>
    <xf numFmtId="0" fontId="2" fillId="16" borderId="11" xfId="0" applyFont="1" applyFill="1" applyBorder="1" applyAlignment="1">
      <alignment horizontal="center"/>
    </xf>
    <xf numFmtId="0" fontId="2" fillId="16" borderId="19" xfId="0" applyFont="1" applyFill="1" applyBorder="1" applyAlignment="1">
      <alignment horizontal="right"/>
    </xf>
    <xf numFmtId="0" fontId="2" fillId="16" borderId="20" xfId="0" applyFont="1" applyFill="1" applyBorder="1" applyAlignment="1">
      <alignment horizontal="center" wrapText="1"/>
    </xf>
    <xf numFmtId="0" fontId="2" fillId="16" borderId="0" xfId="0" applyFont="1" applyFill="1" applyBorder="1" applyAlignment="1">
      <alignment horizontal="center" wrapText="1"/>
    </xf>
    <xf numFmtId="0" fontId="2" fillId="16" borderId="21" xfId="0" applyFont="1" applyFill="1" applyBorder="1" applyAlignment="1">
      <alignment horizontal="center"/>
    </xf>
    <xf numFmtId="0" fontId="2" fillId="16" borderId="22" xfId="0" applyFont="1" applyFill="1" applyBorder="1" applyAlignment="1">
      <alignment horizontal="center"/>
    </xf>
    <xf numFmtId="0" fontId="2" fillId="16" borderId="23" xfId="0" applyFont="1" applyFill="1" applyBorder="1" applyAlignment="1">
      <alignment horizontal="right"/>
    </xf>
    <xf numFmtId="180" fontId="0" fillId="16" borderId="24" xfId="0" applyNumberFormat="1" applyFont="1" applyFill="1" applyBorder="1" applyAlignment="1">
      <alignment/>
    </xf>
    <xf numFmtId="180" fontId="0" fillId="16" borderId="17" xfId="0" applyNumberFormat="1" applyFont="1" applyFill="1" applyBorder="1" applyAlignment="1">
      <alignment/>
    </xf>
    <xf numFmtId="180" fontId="0" fillId="16" borderId="25" xfId="0" applyNumberFormat="1" applyFont="1" applyFill="1" applyBorder="1" applyAlignment="1">
      <alignment/>
    </xf>
    <xf numFmtId="180" fontId="0" fillId="16" borderId="26" xfId="0" applyNumberFormat="1" applyFont="1" applyFill="1" applyBorder="1" applyAlignment="1">
      <alignment/>
    </xf>
    <xf numFmtId="0" fontId="0" fillId="19" borderId="27" xfId="0" applyFill="1" applyBorder="1" applyAlignment="1">
      <alignment horizontal="center"/>
    </xf>
    <xf numFmtId="0" fontId="2" fillId="19" borderId="28" xfId="0" applyFont="1" applyFill="1" applyBorder="1" applyAlignment="1">
      <alignment horizontal="center"/>
    </xf>
    <xf numFmtId="0" fontId="2" fillId="19" borderId="29" xfId="0" applyFont="1" applyFill="1" applyBorder="1" applyAlignment="1">
      <alignment horizontal="center"/>
    </xf>
    <xf numFmtId="180" fontId="0" fillId="19" borderId="30" xfId="0" applyNumberFormat="1" applyFill="1" applyBorder="1" applyAlignment="1">
      <alignment/>
    </xf>
    <xf numFmtId="0" fontId="3" fillId="0" borderId="31" xfId="0" applyFont="1" applyBorder="1" applyAlignment="1">
      <alignment/>
    </xf>
    <xf numFmtId="0" fontId="4" fillId="0" borderId="32" xfId="0" applyFont="1" applyBorder="1" applyAlignment="1">
      <alignment/>
    </xf>
    <xf numFmtId="0" fontId="0" fillId="0" borderId="32" xfId="0" applyBorder="1" applyAlignment="1">
      <alignment/>
    </xf>
    <xf numFmtId="0" fontId="2" fillId="16" borderId="33" xfId="0" applyFont="1" applyFill="1" applyBorder="1" applyAlignment="1">
      <alignment horizontal="center"/>
    </xf>
    <xf numFmtId="0" fontId="2" fillId="16" borderId="34" xfId="0" applyFont="1" applyFill="1" applyBorder="1" applyAlignment="1">
      <alignment horizontal="right"/>
    </xf>
    <xf numFmtId="180" fontId="0" fillId="16" borderId="35" xfId="0" applyNumberFormat="1" applyFont="1" applyFill="1" applyBorder="1" applyAlignment="1">
      <alignment/>
    </xf>
    <xf numFmtId="180" fontId="0" fillId="16" borderId="36" xfId="0" applyNumberFormat="1" applyFont="1" applyFill="1" applyBorder="1" applyAlignment="1">
      <alignment/>
    </xf>
    <xf numFmtId="0" fontId="2" fillId="19" borderId="37" xfId="0" applyFont="1" applyFill="1" applyBorder="1" applyAlignment="1">
      <alignment horizontal="center"/>
    </xf>
    <xf numFmtId="0" fontId="2" fillId="16" borderId="38" xfId="0" applyFont="1" applyFill="1" applyBorder="1" applyAlignment="1">
      <alignment horizontal="center" wrapText="1"/>
    </xf>
    <xf numFmtId="0" fontId="2" fillId="16" borderId="39" xfId="0" applyFont="1" applyFill="1" applyBorder="1" applyAlignment="1">
      <alignment horizontal="center" vertical="center"/>
    </xf>
    <xf numFmtId="0" fontId="0" fillId="0" borderId="40" xfId="0" applyBorder="1" applyAlignment="1">
      <alignment horizontal="center" vertical="center"/>
    </xf>
    <xf numFmtId="0" fontId="0" fillId="16" borderId="41" xfId="0" applyFont="1" applyFill="1" applyBorder="1" applyAlignment="1">
      <alignment wrapText="1"/>
    </xf>
    <xf numFmtId="0" fontId="0" fillId="0" borderId="42" xfId="0" applyBorder="1" applyAlignment="1">
      <alignment/>
    </xf>
    <xf numFmtId="180" fontId="0" fillId="16" borderId="10" xfId="0" applyNumberFormat="1" applyFont="1" applyFill="1" applyBorder="1" applyAlignment="1">
      <alignment/>
    </xf>
    <xf numFmtId="181" fontId="0" fillId="16" borderId="17" xfId="0" applyNumberFormat="1" applyFont="1" applyFill="1" applyBorder="1" applyAlignment="1">
      <alignment/>
    </xf>
    <xf numFmtId="180" fontId="0" fillId="0" borderId="0" xfId="0" applyNumberFormat="1" applyFont="1" applyFill="1" applyAlignment="1">
      <alignment/>
    </xf>
    <xf numFmtId="0" fontId="0" fillId="0" borderId="0" xfId="0" applyFill="1" applyAlignment="1">
      <alignment/>
    </xf>
    <xf numFmtId="0" fontId="0" fillId="0" borderId="10" xfId="0" applyBorder="1" applyAlignment="1">
      <alignment horizontal="center"/>
    </xf>
    <xf numFmtId="0" fontId="5" fillId="24" borderId="10" xfId="0" applyFont="1" applyFill="1" applyBorder="1" applyAlignment="1">
      <alignment/>
    </xf>
    <xf numFmtId="0" fontId="0" fillId="0" borderId="10" xfId="0" applyBorder="1" applyAlignment="1">
      <alignment/>
    </xf>
    <xf numFmtId="0" fontId="0" fillId="16" borderId="11" xfId="0" applyFill="1" applyBorder="1" applyAlignment="1">
      <alignment vertical="center" wrapText="1" readingOrder="1"/>
    </xf>
    <xf numFmtId="0" fontId="0" fillId="16" borderId="12" xfId="0" applyFill="1" applyBorder="1" applyAlignment="1">
      <alignment vertical="center" wrapText="1" readingOrder="1"/>
    </xf>
    <xf numFmtId="2" fontId="0" fillId="16" borderId="19" xfId="0" applyNumberFormat="1" applyFill="1" applyBorder="1" applyAlignment="1">
      <alignment/>
    </xf>
    <xf numFmtId="0" fontId="0" fillId="16" borderId="43" xfId="0" applyFill="1" applyBorder="1" applyAlignment="1">
      <alignment/>
    </xf>
    <xf numFmtId="0" fontId="0" fillId="16" borderId="39" xfId="0" applyFill="1" applyBorder="1" applyAlignment="1">
      <alignment/>
    </xf>
    <xf numFmtId="2" fontId="0" fillId="16" borderId="20" xfId="0" applyNumberFormat="1" applyFill="1" applyBorder="1" applyAlignment="1">
      <alignment/>
    </xf>
    <xf numFmtId="0" fontId="0" fillId="16" borderId="0" xfId="0" applyFill="1" applyBorder="1" applyAlignment="1">
      <alignment/>
    </xf>
    <xf numFmtId="0" fontId="0" fillId="16" borderId="38" xfId="0" applyFill="1" applyBorder="1" applyAlignment="1">
      <alignment/>
    </xf>
    <xf numFmtId="0" fontId="0" fillId="16" borderId="20" xfId="0" applyFill="1" applyBorder="1" applyAlignment="1">
      <alignment/>
    </xf>
    <xf numFmtId="182" fontId="0" fillId="16" borderId="44" xfId="0" applyNumberFormat="1" applyFill="1" applyBorder="1" applyAlignment="1">
      <alignment/>
    </xf>
    <xf numFmtId="0" fontId="0" fillId="16" borderId="45" xfId="0" applyFill="1" applyBorder="1" applyAlignment="1">
      <alignment/>
    </xf>
    <xf numFmtId="0" fontId="0" fillId="16" borderId="40" xfId="0" applyFill="1" applyBorder="1" applyAlignment="1">
      <alignment/>
    </xf>
    <xf numFmtId="0" fontId="0" fillId="16" borderId="18" xfId="0" applyFill="1" applyBorder="1" applyAlignment="1">
      <alignment vertical="center" wrapText="1" readingOrder="1"/>
    </xf>
    <xf numFmtId="0" fontId="2" fillId="16" borderId="12" xfId="0" applyFont="1" applyFill="1" applyBorder="1" applyAlignment="1">
      <alignment horizontal="center"/>
    </xf>
    <xf numFmtId="0" fontId="2" fillId="16" borderId="18" xfId="0" applyFont="1" applyFill="1" applyBorder="1" applyAlignment="1">
      <alignment horizontal="center"/>
    </xf>
    <xf numFmtId="2" fontId="0" fillId="16" borderId="10" xfId="0" applyNumberFormat="1" applyFill="1" applyBorder="1" applyAlignment="1">
      <alignment/>
    </xf>
    <xf numFmtId="182" fontId="0" fillId="16" borderId="10" xfId="0" applyNumberFormat="1" applyFill="1" applyBorder="1" applyAlignment="1">
      <alignment/>
    </xf>
    <xf numFmtId="182" fontId="0" fillId="0" borderId="0" xfId="0" applyNumberFormat="1" applyFill="1" applyAlignment="1">
      <alignment/>
    </xf>
    <xf numFmtId="0" fontId="0" fillId="0" borderId="0" xfId="0" applyAlignment="1">
      <alignment horizontal="left"/>
    </xf>
    <xf numFmtId="0" fontId="0" fillId="0" borderId="12" xfId="0" applyBorder="1" applyAlignment="1">
      <alignment vertical="center" wrapText="1" readingOrder="1"/>
    </xf>
    <xf numFmtId="0" fontId="6" fillId="16" borderId="19" xfId="0" applyFont="1" applyFill="1" applyBorder="1" applyAlignment="1">
      <alignment/>
    </xf>
    <xf numFmtId="0" fontId="7" fillId="16" borderId="44" xfId="0" applyFont="1" applyFill="1" applyBorder="1" applyAlignment="1">
      <alignment/>
    </xf>
    <xf numFmtId="0" fontId="2" fillId="16" borderId="11" xfId="0" applyFont="1" applyFill="1" applyBorder="1" applyAlignment="1">
      <alignment horizontal="center" vertical="center"/>
    </xf>
    <xf numFmtId="0" fontId="2" fillId="16" borderId="12" xfId="0" applyFont="1" applyFill="1" applyBorder="1" applyAlignment="1">
      <alignment horizontal="center" vertical="center"/>
    </xf>
    <xf numFmtId="0" fontId="2" fillId="16" borderId="18" xfId="0" applyFont="1" applyFill="1" applyBorder="1" applyAlignment="1">
      <alignment horizontal="center" vertical="center"/>
    </xf>
    <xf numFmtId="0" fontId="2" fillId="16" borderId="13" xfId="0" applyFont="1" applyFill="1" applyBorder="1" applyAlignment="1">
      <alignment horizontal="center"/>
    </xf>
    <xf numFmtId="0" fontId="2" fillId="16" borderId="14" xfId="0" applyFont="1" applyFill="1" applyBorder="1" applyAlignment="1">
      <alignment horizontal="center"/>
    </xf>
    <xf numFmtId="183" fontId="0" fillId="16" borderId="10" xfId="0" applyNumberFormat="1" applyFill="1" applyBorder="1" applyAlignment="1">
      <alignment/>
    </xf>
    <xf numFmtId="0" fontId="2" fillId="16" borderId="0" xfId="0" applyFont="1" applyFill="1" applyAlignment="1">
      <alignment/>
    </xf>
    <xf numFmtId="0" fontId="2" fillId="16" borderId="10" xfId="0" applyFont="1" applyFill="1" applyBorder="1" applyAlignment="1">
      <alignment/>
    </xf>
    <xf numFmtId="0" fontId="0" fillId="0" borderId="0" xfId="0" applyAlignment="1">
      <alignment wrapText="1"/>
    </xf>
    <xf numFmtId="0" fontId="0" fillId="0" borderId="0" xfId="0" applyAlignment="1">
      <alignment horizontal="center"/>
    </xf>
    <xf numFmtId="0" fontId="2" fillId="16" borderId="11"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4" xfId="0" applyFont="1" applyFill="1" applyBorder="1" applyAlignment="1">
      <alignment horizontal="center" vertical="center"/>
    </xf>
    <xf numFmtId="0" fontId="8" fillId="22" borderId="10" xfId="0" applyFont="1" applyFill="1" applyBorder="1" applyAlignment="1">
      <alignment horizontal="center" vertical="center" wrapText="1"/>
    </xf>
    <xf numFmtId="0" fontId="0" fillId="16" borderId="46" xfId="0" applyFont="1" applyFill="1" applyBorder="1" applyAlignment="1">
      <alignment vertical="center" wrapText="1"/>
    </xf>
    <xf numFmtId="0" fontId="0" fillId="16" borderId="10" xfId="0" applyFont="1" applyFill="1" applyBorder="1" applyAlignment="1">
      <alignment vertical="center"/>
    </xf>
    <xf numFmtId="2" fontId="0" fillId="0" borderId="0" xfId="0" applyNumberFormat="1" applyFont="1" applyAlignment="1">
      <alignment horizontal="center" vertical="center"/>
    </xf>
    <xf numFmtId="182" fontId="0" fillId="0" borderId="0" xfId="0" applyNumberFormat="1" applyFont="1" applyAlignment="1">
      <alignment horizontal="center" vertical="center"/>
    </xf>
    <xf numFmtId="181" fontId="0" fillId="0" borderId="0" xfId="0" applyNumberFormat="1" applyAlignment="1">
      <alignment horizontal="center" vertical="center"/>
    </xf>
    <xf numFmtId="0" fontId="0" fillId="16" borderId="47" xfId="0" applyFont="1" applyFill="1" applyBorder="1" applyAlignment="1">
      <alignment vertical="center" wrapText="1"/>
    </xf>
    <xf numFmtId="0" fontId="6" fillId="16" borderId="47" xfId="0" applyFont="1" applyFill="1" applyBorder="1" applyAlignment="1">
      <alignment vertical="center" wrapText="1"/>
    </xf>
    <xf numFmtId="0" fontId="6" fillId="16" borderId="10" xfId="0" applyFont="1" applyFill="1" applyBorder="1" applyAlignment="1">
      <alignment vertical="center"/>
    </xf>
    <xf numFmtId="2" fontId="6" fillId="0" borderId="0" xfId="0" applyNumberFormat="1" applyFont="1" applyAlignment="1">
      <alignment horizontal="center" vertical="center"/>
    </xf>
    <xf numFmtId="182" fontId="6" fillId="0" borderId="0" xfId="0" applyNumberFormat="1" applyFont="1" applyAlignment="1">
      <alignment horizontal="center" vertical="center"/>
    </xf>
    <xf numFmtId="181" fontId="6" fillId="0" borderId="0" xfId="0" applyNumberFormat="1" applyFont="1" applyAlignment="1">
      <alignment horizontal="center" vertical="center"/>
    </xf>
    <xf numFmtId="0" fontId="9" fillId="16" borderId="1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5" fillId="0" borderId="0" xfId="0" applyFont="1" applyAlignment="1">
      <alignment/>
    </xf>
    <xf numFmtId="0" fontId="10"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Alignment="1">
      <alignment/>
    </xf>
    <xf numFmtId="0" fontId="11" fillId="0" borderId="0" xfId="0" applyFont="1" applyFill="1" applyBorder="1" applyAlignment="1">
      <alignment horizontal="left"/>
    </xf>
    <xf numFmtId="0" fontId="6" fillId="0" borderId="0" xfId="0" applyFont="1" applyFill="1" applyBorder="1" applyAlignment="1">
      <alignment vertical="center" wrapText="1"/>
    </xf>
    <xf numFmtId="0" fontId="0" fillId="16" borderId="48" xfId="0" applyFont="1" applyFill="1" applyBorder="1" applyAlignment="1">
      <alignment vertical="center" wrapText="1"/>
    </xf>
    <xf numFmtId="0" fontId="0" fillId="16" borderId="13" xfId="0" applyFont="1" applyFill="1" applyBorder="1" applyAlignment="1">
      <alignment vertical="center"/>
    </xf>
    <xf numFmtId="0" fontId="0" fillId="16" borderId="10" xfId="0" applyFont="1" applyFill="1" applyBorder="1" applyAlignment="1">
      <alignment vertical="center" wrapText="1"/>
    </xf>
    <xf numFmtId="0" fontId="6" fillId="16" borderId="10" xfId="0" applyFont="1" applyFill="1" applyBorder="1" applyAlignment="1">
      <alignment vertical="center" wrapText="1"/>
    </xf>
    <xf numFmtId="2" fontId="6"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16" borderId="14" xfId="0" applyFont="1"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xf>
    <xf numFmtId="0" fontId="0" fillId="0" borderId="0" xfId="0" applyFill="1" applyBorder="1" applyAlignment="1">
      <alignment horizontal="center"/>
    </xf>
    <xf numFmtId="0" fontId="12" fillId="0" borderId="0" xfId="0" applyFont="1" applyFill="1" applyBorder="1" applyAlignment="1">
      <alignment horizontal="left" vertical="center" wrapText="1"/>
    </xf>
    <xf numFmtId="11" fontId="12"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2" fontId="0" fillId="0" borderId="0" xfId="0" applyNumberFormat="1" applyFont="1" applyFill="1" applyBorder="1" applyAlignment="1">
      <alignment horizontal="center"/>
    </xf>
    <xf numFmtId="0" fontId="0" fillId="0" borderId="0" xfId="0" applyFill="1" applyBorder="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Border="1" applyAlignment="1">
      <alignment horizontal="left" vertical="center" wrapText="1"/>
    </xf>
    <xf numFmtId="11" fontId="6" fillId="0" borderId="0" xfId="0" applyNumberFormat="1" applyFont="1" applyFill="1" applyBorder="1" applyAlignment="1">
      <alignment horizontal="center" vertical="center" wrapText="1"/>
    </xf>
    <xf numFmtId="0" fontId="10" fillId="0" borderId="0" xfId="0" applyFont="1" applyAlignment="1">
      <alignment/>
    </xf>
    <xf numFmtId="0" fontId="0" fillId="0" borderId="0" xfId="0" applyFill="1" applyBorder="1" applyAlignment="1">
      <alignment/>
    </xf>
    <xf numFmtId="0" fontId="0" fillId="0" borderId="0" xfId="0" applyFont="1" applyFill="1" applyBorder="1" applyAlignment="1">
      <alignment/>
    </xf>
    <xf numFmtId="2" fontId="0" fillId="0" borderId="0" xfId="0" applyNumberFormat="1" applyFont="1" applyAlignment="1">
      <alignment horizontal="center"/>
    </xf>
    <xf numFmtId="182" fontId="0" fillId="0" borderId="0" xfId="0" applyNumberFormat="1" applyFont="1" applyAlignment="1">
      <alignment horizontal="center"/>
    </xf>
    <xf numFmtId="183" fontId="0" fillId="0" borderId="0" xfId="0" applyNumberFormat="1" applyAlignment="1">
      <alignment horizont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 fillId="16" borderId="10" xfId="0" applyFont="1" applyFill="1" applyBorder="1" applyAlignment="1">
      <alignment horizontal="center" vertical="center"/>
    </xf>
    <xf numFmtId="0" fontId="2" fillId="16" borderId="14" xfId="0" applyFont="1" applyFill="1" applyBorder="1" applyAlignment="1">
      <alignment horizontal="center" vertical="center" wrapText="1"/>
    </xf>
    <xf numFmtId="0" fontId="2" fillId="16" borderId="10" xfId="0" applyFont="1" applyFill="1" applyBorder="1" applyAlignment="1">
      <alignment horizontal="right"/>
    </xf>
    <xf numFmtId="0" fontId="12" fillId="22" borderId="10" xfId="0" applyFont="1" applyFill="1" applyBorder="1" applyAlignment="1">
      <alignment horizontal="center" vertical="center" wrapText="1"/>
    </xf>
    <xf numFmtId="0" fontId="0" fillId="16" borderId="10" xfId="0" applyFont="1" applyFill="1" applyBorder="1" applyAlignment="1">
      <alignment horizontal="center"/>
    </xf>
    <xf numFmtId="0" fontId="0" fillId="22" borderId="10" xfId="0" applyFill="1" applyBorder="1" applyAlignment="1">
      <alignment/>
    </xf>
    <xf numFmtId="0" fontId="0" fillId="16" borderId="10" xfId="0" applyFill="1" applyBorder="1" applyAlignment="1">
      <alignment horizontal="center"/>
    </xf>
    <xf numFmtId="184" fontId="13" fillId="0" borderId="0" xfId="38" applyNumberFormat="1">
      <alignment vertical="center"/>
      <protection/>
    </xf>
    <xf numFmtId="2" fontId="0" fillId="22" borderId="10" xfId="0" applyNumberFormat="1" applyFont="1" applyFill="1" applyBorder="1" applyAlignment="1">
      <alignment/>
    </xf>
    <xf numFmtId="0" fontId="0" fillId="0" borderId="12" xfId="0" applyBorder="1" applyAlignment="1">
      <alignment horizontal="center"/>
    </xf>
    <xf numFmtId="0" fontId="0" fillId="0" borderId="18" xfId="0" applyBorder="1" applyAlignment="1">
      <alignment horizontal="center"/>
    </xf>
    <xf numFmtId="2" fontId="0" fillId="16" borderId="11" xfId="0" applyNumberFormat="1" applyFont="1" applyFill="1" applyBorder="1" applyAlignment="1">
      <alignment/>
    </xf>
    <xf numFmtId="2" fontId="0" fillId="16" borderId="10" xfId="0" applyNumberFormat="1" applyFont="1" applyFill="1" applyBorder="1" applyAlignment="1">
      <alignment/>
    </xf>
    <xf numFmtId="9" fontId="0" fillId="16" borderId="10" xfId="19" applyFont="1" applyFill="1" applyBorder="1" applyAlignment="1">
      <alignment/>
    </xf>
    <xf numFmtId="1" fontId="0" fillId="16" borderId="10" xfId="0" applyNumberFormat="1" applyFill="1" applyBorder="1" applyAlignment="1">
      <alignment/>
    </xf>
    <xf numFmtId="180" fontId="0" fillId="16" borderId="10" xfId="0" applyNumberFormat="1" applyFill="1" applyBorder="1" applyAlignment="1">
      <alignment/>
    </xf>
    <xf numFmtId="9" fontId="0" fillId="16" borderId="11" xfId="19" applyFont="1" applyFill="1" applyBorder="1" applyAlignment="1">
      <alignment/>
    </xf>
    <xf numFmtId="9" fontId="0" fillId="16" borderId="10" xfId="19" applyFont="1" applyFill="1" applyBorder="1" applyAlignment="1">
      <alignment/>
    </xf>
    <xf numFmtId="0" fontId="0" fillId="22" borderId="10" xfId="0" applyFont="1" applyFill="1" applyBorder="1" applyAlignment="1">
      <alignment/>
    </xf>
    <xf numFmtId="0" fontId="14" fillId="25" borderId="11" xfId="0" applyFont="1" applyFill="1" applyBorder="1" applyAlignment="1">
      <alignment wrapText="1"/>
    </xf>
    <xf numFmtId="0" fontId="0" fillId="25" borderId="12" xfId="0" applyFill="1" applyBorder="1" applyAlignment="1">
      <alignment wrapText="1"/>
    </xf>
    <xf numFmtId="0" fontId="0" fillId="0" borderId="0" xfId="0" applyFill="1" applyBorder="1" applyAlignment="1">
      <alignment wrapText="1"/>
    </xf>
    <xf numFmtId="9" fontId="0" fillId="0" borderId="0" xfId="19" applyFont="1" applyAlignment="1">
      <alignment/>
    </xf>
    <xf numFmtId="0" fontId="0" fillId="25" borderId="18" xfId="0" applyFill="1" applyBorder="1" applyAlignment="1">
      <alignment wrapText="1"/>
    </xf>
    <xf numFmtId="184" fontId="13" fillId="0" borderId="0" xfId="38" applyNumberFormat="1" applyFont="1">
      <alignment vertical="center"/>
      <protection/>
    </xf>
    <xf numFmtId="0" fontId="2" fillId="0" borderId="0" xfId="0" applyFont="1" applyFill="1" applyBorder="1" applyAlignment="1">
      <alignment horizontal="center"/>
    </xf>
    <xf numFmtId="0" fontId="2"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22" borderId="11" xfId="0" applyFill="1" applyBorder="1" applyAlignment="1">
      <alignment horizontal="center"/>
    </xf>
    <xf numFmtId="0" fontId="0" fillId="0" borderId="18" xfId="0" applyFont="1" applyBorder="1" applyAlignment="1">
      <alignment horizontal="center"/>
    </xf>
    <xf numFmtId="0" fontId="0" fillId="22" borderId="10" xfId="0" applyFont="1" applyFill="1" applyBorder="1" applyAlignment="1">
      <alignment horizontal="center" vertical="center" wrapText="1"/>
    </xf>
    <xf numFmtId="0" fontId="15" fillId="0" borderId="44" xfId="53" applyBorder="1" applyAlignment="1" applyProtection="1">
      <alignment/>
      <protection/>
    </xf>
    <xf numFmtId="0" fontId="15" fillId="0" borderId="0" xfId="53" applyAlignment="1" applyProtection="1">
      <alignment/>
      <protection/>
    </xf>
    <xf numFmtId="0" fontId="16" fillId="16" borderId="13" xfId="0" applyFont="1" applyFill="1" applyBorder="1" applyAlignment="1">
      <alignment horizontal="center"/>
    </xf>
    <xf numFmtId="0" fontId="17" fillId="22" borderId="10" xfId="0" applyFont="1" applyFill="1" applyBorder="1" applyAlignment="1">
      <alignment horizontal="center" vertical="center" wrapText="1"/>
    </xf>
    <xf numFmtId="0" fontId="18" fillId="16" borderId="43" xfId="0" applyFont="1" applyFill="1" applyBorder="1" applyAlignment="1">
      <alignment wrapText="1"/>
    </xf>
    <xf numFmtId="0" fontId="0" fillId="0" borderId="0" xfId="0" applyAlignment="1">
      <alignment vertical="center"/>
    </xf>
    <xf numFmtId="0" fontId="0" fillId="0" borderId="0" xfId="0" applyBorder="1" applyAlignment="1">
      <alignment/>
    </xf>
    <xf numFmtId="0" fontId="2" fillId="0" borderId="11" xfId="0" applyFont="1" applyBorder="1" applyAlignment="1">
      <alignment horizontal="left" vertical="center" wrapText="1"/>
    </xf>
    <xf numFmtId="0" fontId="0" fillId="0" borderId="12" xfId="0" applyBorder="1" applyAlignment="1">
      <alignment horizontal="left" vertical="center" wrapText="1"/>
    </xf>
    <xf numFmtId="0" fontId="0" fillId="16" borderId="11" xfId="0" applyFill="1" applyBorder="1" applyAlignment="1">
      <alignment horizontal="left" vertical="center" wrapText="1"/>
    </xf>
    <xf numFmtId="0" fontId="2" fillId="0" borderId="12" xfId="0" applyFont="1" applyBorder="1" applyAlignment="1">
      <alignment horizontal="left" vertical="center" wrapText="1"/>
    </xf>
    <xf numFmtId="0" fontId="0" fillId="16" borderId="0" xfId="0" applyFill="1" applyAlignment="1">
      <alignment/>
    </xf>
    <xf numFmtId="0" fontId="0" fillId="16" borderId="0" xfId="0" applyFill="1" applyAlignment="1">
      <alignment horizontal="center"/>
    </xf>
    <xf numFmtId="0" fontId="0" fillId="22" borderId="10" xfId="0" applyFont="1" applyFill="1" applyBorder="1" applyAlignment="1">
      <alignment horizontal="center"/>
    </xf>
    <xf numFmtId="0" fontId="19" fillId="0" borderId="44" xfId="0" applyFont="1" applyBorder="1" applyAlignment="1">
      <alignment/>
    </xf>
    <xf numFmtId="0" fontId="20" fillId="16" borderId="10" xfId="0" applyFont="1" applyFill="1" applyBorder="1" applyAlignment="1">
      <alignment horizontal="center"/>
    </xf>
    <xf numFmtId="0" fontId="21" fillId="22" borderId="10" xfId="0" applyFont="1" applyFill="1" applyBorder="1" applyAlignment="1">
      <alignment horizontal="center"/>
    </xf>
    <xf numFmtId="0" fontId="21" fillId="22" borderId="10" xfId="0" applyFont="1" applyFill="1" applyBorder="1" applyAlignment="1">
      <alignment horizontal="left"/>
    </xf>
    <xf numFmtId="0" fontId="0" fillId="22" borderId="10" xfId="0" applyFill="1" applyBorder="1" applyAlignment="1">
      <alignment/>
    </xf>
    <xf numFmtId="0" fontId="21" fillId="22" borderId="13" xfId="0" applyFont="1" applyFill="1" applyBorder="1" applyAlignment="1">
      <alignment horizontal="center"/>
    </xf>
    <xf numFmtId="0" fontId="21" fillId="22" borderId="13" xfId="0" applyFont="1" applyFill="1" applyBorder="1" applyAlignment="1">
      <alignment horizontal="left"/>
    </xf>
    <xf numFmtId="0" fontId="0" fillId="0" borderId="13" xfId="0" applyBorder="1" applyAlignment="1">
      <alignmen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0" fillId="16" borderId="13" xfId="0" applyFill="1" applyBorder="1" applyAlignment="1">
      <alignment/>
    </xf>
    <xf numFmtId="0" fontId="0" fillId="22" borderId="13" xfId="0" applyFont="1" applyFill="1" applyBorder="1" applyAlignment="1">
      <alignment/>
    </xf>
    <xf numFmtId="0" fontId="0" fillId="22" borderId="13" xfId="0" applyFill="1" applyBorder="1" applyAlignment="1">
      <alignment/>
    </xf>
    <xf numFmtId="0" fontId="0" fillId="0" borderId="11" xfId="0" applyBorder="1" applyAlignment="1">
      <alignment vertical="center"/>
    </xf>
    <xf numFmtId="0" fontId="0" fillId="0" borderId="12" xfId="0" applyBorder="1" applyAlignment="1">
      <alignment vertical="center"/>
    </xf>
    <xf numFmtId="0" fontId="9" fillId="16" borderId="19" xfId="0" applyFont="1" applyFill="1" applyBorder="1" applyAlignment="1">
      <alignment horizontal="center" vertical="center" wrapText="1"/>
    </xf>
    <xf numFmtId="0" fontId="4" fillId="0" borderId="39" xfId="0" applyFont="1" applyBorder="1" applyAlignment="1">
      <alignment horizontal="center" vertical="center" wrapText="1"/>
    </xf>
    <xf numFmtId="0" fontId="9" fillId="16" borderId="44" xfId="0" applyFont="1" applyFill="1" applyBorder="1" applyAlignment="1">
      <alignment horizontal="center" vertical="center" wrapText="1"/>
    </xf>
    <xf numFmtId="0" fontId="4" fillId="0" borderId="40" xfId="0" applyFont="1" applyBorder="1" applyAlignment="1">
      <alignment horizontal="center" vertical="center" wrapText="1"/>
    </xf>
    <xf numFmtId="0" fontId="0" fillId="22" borderId="18" xfId="0" applyFill="1" applyBorder="1" applyAlignment="1">
      <alignment horizontal="center"/>
    </xf>
    <xf numFmtId="0" fontId="0" fillId="22" borderId="19" xfId="0" applyFill="1" applyBorder="1" applyAlignment="1">
      <alignment horizontal="center"/>
    </xf>
    <xf numFmtId="0" fontId="0" fillId="0" borderId="39" xfId="0" applyBorder="1" applyAlignment="1">
      <alignment horizontal="center"/>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0" xfId="0" applyFont="1" applyBorder="1" applyAlignment="1">
      <alignment vertical="center" wrapText="1"/>
    </xf>
    <xf numFmtId="0" fontId="2" fillId="16" borderId="10" xfId="0" applyFont="1" applyFill="1" applyBorder="1" applyAlignment="1">
      <alignment vertical="center" wrapText="1"/>
    </xf>
    <xf numFmtId="0" fontId="0" fillId="16" borderId="10" xfId="0" applyFill="1"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18" xfId="0" applyBorder="1" applyAlignment="1">
      <alignment horizontal="left" vertical="center" wrapText="1"/>
    </xf>
    <xf numFmtId="0" fontId="2" fillId="0" borderId="18" xfId="0" applyFont="1" applyBorder="1" applyAlignment="1">
      <alignment horizontal="left" vertical="center" wrapText="1"/>
    </xf>
    <xf numFmtId="0" fontId="19" fillId="0" borderId="45" xfId="0" applyFont="1" applyBorder="1" applyAlignment="1">
      <alignment/>
    </xf>
    <xf numFmtId="0" fontId="2" fillId="0" borderId="18" xfId="0" applyFont="1" applyBorder="1" applyAlignment="1">
      <alignment horizontal="left" vertical="top" wrapText="1"/>
    </xf>
    <xf numFmtId="0" fontId="0" fillId="0" borderId="18" xfId="0" applyBorder="1" applyAlignment="1">
      <alignment vertical="center"/>
    </xf>
    <xf numFmtId="0" fontId="6" fillId="0" borderId="0" xfId="0" applyFont="1" applyAlignment="1">
      <alignment/>
    </xf>
    <xf numFmtId="0" fontId="0" fillId="0" borderId="18" xfId="0" applyBorder="1" applyAlignment="1">
      <alignment/>
    </xf>
  </cellXfs>
  <cellStyles count="51">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常规 10" xfId="38"/>
    <cellStyle name="40% - 强调文字颜色 6" xfId="39"/>
    <cellStyle name="标题 3" xfId="40"/>
    <cellStyle name="60% - 强调文字颜色 1" xfId="41"/>
    <cellStyle name="警告文本" xfId="42"/>
    <cellStyle name="标题 4" xfId="43"/>
    <cellStyle name="60% - 强调文字颜色 2" xfId="44"/>
    <cellStyle name="60% - 强调文字颜色 3" xfId="45"/>
    <cellStyle name="输出" xfId="46"/>
    <cellStyle name="60% - 强调文字颜色 4" xfId="47"/>
    <cellStyle name="60% - 强调文字颜色 5" xfId="48"/>
    <cellStyle name="60% - 强调文字颜色 6" xfId="49"/>
    <cellStyle name="标题 1" xfId="50"/>
    <cellStyle name="标题 2" xfId="51"/>
    <cellStyle name="常规 5" xfId="52"/>
    <cellStyle name="Hyperlink" xfId="53"/>
    <cellStyle name="好" xfId="54"/>
    <cellStyle name="汇总" xfId="55"/>
    <cellStyle name="计算" xfId="56"/>
    <cellStyle name="检查单元格" xfId="57"/>
    <cellStyle name="解释性文本" xfId="58"/>
    <cellStyle name="强调文字颜色 3" xfId="59"/>
    <cellStyle name="强调文字颜色 5" xfId="60"/>
    <cellStyle name="强调文字颜色 6" xfId="61"/>
    <cellStyle name="适中" xfId="62"/>
    <cellStyle name="Followed Hyperlink" xfId="63"/>
    <cellStyle name="注释" xfId="64"/>
  </cellStyles>
  <dxfs count="4">
    <dxf>
      <font>
        <b/>
        <i val="0"/>
        <color rgb="FFFF0000"/>
      </font>
      <border/>
    </dxf>
    <dxf>
      <font>
        <b/>
        <i val="0"/>
        <color rgb="FFFF00FF"/>
      </font>
      <border/>
    </dxf>
    <dxf>
      <font>
        <b/>
        <i val="0"/>
        <color rgb="FF00008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
          <c:w val="0.9465"/>
          <c:h val="0.913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plus"/>
            <c:errValType val="cust"/>
            <c:plus>
              <c:numRef>
                <c:f>'Test Sample Data'!$AB$8:$AB$11</c:f>
                <c:numCache>
                  <c:ptCount val="4"/>
                  <c:pt idx="0">
                    <c:v>0</c:v>
                  </c:pt>
                  <c:pt idx="1">
                    <c:v>0</c:v>
                  </c:pt>
                  <c:pt idx="2">
                    <c:v>0</c:v>
                  </c:pt>
                  <c:pt idx="3">
                    <c:v>0</c:v>
                  </c:pt>
                </c:numCache>
              </c:numRef>
            </c:plus>
            <c:noEndCap val="0"/>
            <c:spPr>
              <a:ln w="12700">
                <a:solidFill>
                  <a:srgbClr val="000000"/>
                </a:solidFill>
              </a:ln>
            </c:spPr>
          </c:errBars>
          <c:cat>
            <c:strRef>
              <c:f>'Test Sample Data'!$P$8:$P$11</c:f>
              <c:strCache/>
            </c:strRef>
          </c:cat>
          <c:val>
            <c:numRef>
              <c:f>'Test Sample Data'!$AA$8:$AA$11</c:f>
              <c:numCache/>
            </c:numRef>
          </c:val>
        </c:ser>
        <c:axId val="13514168"/>
        <c:axId val="54518649"/>
      </c:barChart>
      <c:catAx>
        <c:axId val="1351416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factor"/>
              <c:yMode val="factor"/>
              <c:x val="0.004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518649"/>
        <c:crosses val="autoZero"/>
        <c:auto val="1"/>
        <c:lblOffset val="100"/>
        <c:tickLblSkip val="1"/>
        <c:noMultiLvlLbl val="0"/>
      </c:catAx>
      <c:valAx>
        <c:axId val="5451864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factor"/>
              <c:yMode val="factor"/>
              <c:x val="-0.00125"/>
              <c:y val="0.004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3514168"/>
        <c:crossesAt val="1"/>
        <c:crossBetween val="between"/>
        <c:dispUnits/>
        <c:majorUnit val="0.1"/>
        <c:minorUnit val="0.0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
          <c:w val="0.945"/>
          <c:h val="0.91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plus"/>
            <c:errValType val="cust"/>
            <c:plus>
              <c:numRef>
                <c:f>'Control Sample Data'!$AB$8:$AB$11</c:f>
                <c:numCache>
                  <c:ptCount val="4"/>
                  <c:pt idx="0">
                    <c:v>0</c:v>
                  </c:pt>
                  <c:pt idx="1">
                    <c:v>0</c:v>
                  </c:pt>
                  <c:pt idx="2">
                    <c:v>0</c:v>
                  </c:pt>
                  <c:pt idx="3">
                    <c:v>0</c:v>
                  </c:pt>
                </c:numCache>
              </c:numRef>
            </c:plus>
            <c:noEndCap val="0"/>
            <c:spPr>
              <a:ln w="12700">
                <a:solidFill>
                  <a:srgbClr val="000000"/>
                </a:solidFill>
              </a:ln>
            </c:spPr>
          </c:errBars>
          <c:cat>
            <c:strRef>
              <c:f>'Control Sample Data'!$P$8:$P$11</c:f>
              <c:strCache/>
            </c:strRef>
          </c:cat>
          <c:val>
            <c:numRef>
              <c:f>'Control Sample Data'!$AA$8:$AA$11</c:f>
              <c:numCache/>
            </c:numRef>
          </c:val>
        </c:ser>
        <c:axId val="20905794"/>
        <c:axId val="53934419"/>
      </c:barChart>
      <c:catAx>
        <c:axId val="2090579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3934419"/>
        <c:crosses val="autoZero"/>
        <c:auto val="1"/>
        <c:lblOffset val="100"/>
        <c:tickLblSkip val="1"/>
        <c:noMultiLvlLbl val="0"/>
      </c:catAx>
      <c:valAx>
        <c:axId val="5393441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factor"/>
              <c:yMode val="factor"/>
              <c:x val="-0.00125"/>
              <c:y val="0.006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0905794"/>
        <c:crossesAt val="1"/>
        <c:crossBetween val="between"/>
        <c:dispUnits/>
        <c:majorUnit val="0.1"/>
        <c:minorUnit val="0.0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075"/>
          <c:w val="0.905"/>
          <c:h val="0.93075"/>
        </c:manualLayout>
      </c:layout>
      <c:barChart>
        <c:barDir val="col"/>
        <c:grouping val="clustered"/>
        <c:varyColors val="0"/>
        <c:ser>
          <c:idx val="0"/>
          <c:order val="0"/>
          <c:tx>
            <c:strRef>
              <c:f>'Data for 3D Profile'!$B$1</c:f>
              <c:strCache>
                <c:ptCount val="1"/>
                <c:pt idx="0">
                  <c:v>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Profile'!$B$2:$B$13</c:f>
              <c:numCache/>
            </c:numRef>
          </c:val>
        </c:ser>
        <c:ser>
          <c:idx val="1"/>
          <c:order val="1"/>
          <c:tx>
            <c:strRef>
              <c:f>'Data for 3D Profile'!$C$1</c:f>
              <c:strCache>
                <c:ptCount val="1"/>
                <c:pt idx="0">
                  <c:v>B</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Profile'!$C$2:$C$13</c:f>
              <c:numCache/>
            </c:numRef>
          </c:val>
        </c:ser>
        <c:ser>
          <c:idx val="2"/>
          <c:order val="2"/>
          <c:tx>
            <c:strRef>
              <c:f>'Data for 3D Profile'!$D$1</c:f>
              <c:strCache>
                <c:ptCount val="1"/>
                <c:pt idx="0">
                  <c:v>C</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Profile'!$D$2:$D$13</c:f>
              <c:numCache/>
            </c:numRef>
          </c:val>
        </c:ser>
        <c:ser>
          <c:idx val="3"/>
          <c:order val="3"/>
          <c:tx>
            <c:strRef>
              <c:f>'Data for 3D Profile'!$E$1</c:f>
              <c:strCache>
                <c:ptCount val="1"/>
                <c:pt idx="0">
                  <c:v>D</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Profile'!$E$2:$E$13</c:f>
              <c:numCache/>
            </c:numRef>
          </c:val>
        </c:ser>
        <c:ser>
          <c:idx val="4"/>
          <c:order val="4"/>
          <c:tx>
            <c:strRef>
              <c:f>'Data for 3D Profile'!$F$1</c:f>
              <c:strCache>
                <c:ptCount val="1"/>
                <c:pt idx="0">
                  <c:v>E</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Profile'!$F$2:$F$13</c:f>
              <c:numCache/>
            </c:numRef>
          </c:val>
        </c:ser>
        <c:ser>
          <c:idx val="5"/>
          <c:order val="5"/>
          <c:tx>
            <c:strRef>
              <c:f>'Data for 3D Profile'!$G$1</c:f>
              <c:strCache>
                <c:ptCount val="1"/>
                <c:pt idx="0">
                  <c:v>F</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Profile'!$G$2:$G$13</c:f>
              <c:numCache/>
            </c:numRef>
          </c:val>
        </c:ser>
        <c:ser>
          <c:idx val="6"/>
          <c:order val="6"/>
          <c:tx>
            <c:strRef>
              <c:f>'Data for 3D Profile'!$H$1</c:f>
              <c:strCache>
                <c:ptCount val="1"/>
                <c:pt idx="0">
                  <c:v>G</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Profile'!$H$2:$H$13</c:f>
              <c:numCache/>
            </c:numRef>
          </c:val>
        </c:ser>
        <c:ser>
          <c:idx val="7"/>
          <c:order val="7"/>
          <c:tx>
            <c:strRef>
              <c:f>'Data for 3D Profile'!$I$1</c:f>
              <c:strCache>
                <c:ptCount val="1"/>
                <c:pt idx="0">
                  <c:v>H</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3D Profile'!$A$2:$A$13</c:f>
              <c:numCache/>
            </c:numRef>
          </c:cat>
          <c:val>
            <c:numRef>
              <c:f>'Data for 3D Profile'!$I$2:$I$13</c:f>
              <c:numCache/>
            </c:numRef>
          </c:val>
        </c:ser>
        <c:axId val="15647724"/>
        <c:axId val="6611789"/>
      </c:barChart>
      <c:catAx>
        <c:axId val="15647724"/>
        <c:scaling>
          <c:orientation val="maxMin"/>
        </c:scaling>
        <c:axPos val="b"/>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factor"/>
              <c:yMode val="factor"/>
              <c:x val="0.05675"/>
              <c:y val="0.00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11789"/>
        <c:crosses val="autoZero"/>
        <c:auto val="1"/>
        <c:lblOffset val="100"/>
        <c:tickLblSkip val="1"/>
        <c:noMultiLvlLbl val="0"/>
      </c:catAx>
      <c:valAx>
        <c:axId val="6611789"/>
        <c:scaling>
          <c:logBase val="10"/>
          <c:orientation val="minMax"/>
          <c:max val="10"/>
          <c:min val="0.1"/>
        </c:scaling>
        <c:axPos val="r"/>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factor"/>
              <c:yMode val="factor"/>
              <c:x val="-0.03"/>
              <c:y val="0.039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647724"/>
        <c:crossesAt val="1"/>
        <c:crossBetween val="between"/>
        <c:dispUnits/>
      </c:valAx>
      <c:spPr>
        <a:gradFill rotWithShape="1">
          <a:gsLst>
            <a:gs pos="0">
              <a:srgbClr val="FFFF00"/>
            </a:gs>
            <a:gs pos="100000">
              <a:srgbClr val="FFFFFF"/>
            </a:gs>
          </a:gsLst>
          <a:lin ang="5400000" scaled="1"/>
        </a:gradFill>
        <a:ln w="3175">
          <a:solidFill>
            <a:srgbClr val="000000"/>
          </a:solidFill>
        </a:ln>
      </c:spPr>
    </c:plotArea>
    <c:plotVisOnly val="1"/>
    <c:dispBlanksAs val="gap"/>
    <c:showDLblsOverMax val="0"/>
  </c:chart>
  <c:spPr>
    <a:noFill/>
    <a:ln>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045"/>
          <c:w val="0.96125"/>
          <c:h val="0.94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'Scatter Plot'!$M$7:$M$95</c:f>
              <c:numCache/>
            </c:numRef>
          </c:xVal>
          <c:yVal>
            <c:numRef>
              <c:f>'Scatter Plot'!$L$7:$L$95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FFFF"/>
                </a:solidFill>
              </a:ln>
            </c:spPr>
          </c:marker>
          <c:trendline>
            <c:spPr>
              <a:ln w="12700">
                <a:solidFill>
                  <a:srgbClr val="FF00FF"/>
                </a:solidFill>
              </a:ln>
            </c:spPr>
            <c:trendlineType val="linear"/>
            <c:dispEq val="0"/>
            <c:dispRSqr val="0"/>
          </c:trendline>
          <c:xVal>
            <c:numRef>
              <c:f>'Scatter Plot'!$B$12:$B$13</c:f>
              <c:numCache/>
            </c:numRef>
          </c:xVal>
          <c:yVal>
            <c:numRef>
              <c:f>'Scatter Plot'!$C$12:$C$13</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a:solidFill>
                  <a:srgbClr val="FFFFFF"/>
                </a:solidFill>
              </a:ln>
            </c:spPr>
          </c:marker>
          <c:trendline>
            <c:spPr>
              <a:ln w="12700">
                <a:solidFill>
                  <a:srgbClr val="FF00FF"/>
                </a:solidFill>
              </a:ln>
            </c:spPr>
            <c:trendlineType val="linear"/>
            <c:dispEq val="0"/>
            <c:dispRSqr val="0"/>
          </c:trendline>
          <c:xVal>
            <c:numRef>
              <c:f>'Scatter Plot'!$D$12:$D$13</c:f>
              <c:numCache/>
            </c:numRef>
          </c:xVal>
          <c:yVal>
            <c:numRef>
              <c:f>'Scatter Plot'!$E$12:$E$13</c:f>
              <c:numCache/>
            </c:numRef>
          </c:yVal>
          <c:smooth val="0"/>
        </c:ser>
        <c:ser>
          <c:idx val="3"/>
          <c:order val="3"/>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FFFF"/>
                </a:solidFill>
              </a:ln>
            </c:spPr>
          </c:marker>
          <c:xVal>
            <c:numRef>
              <c:f>'Scatter Plot'!$F$12:$F$13</c:f>
              <c:numCache/>
            </c:numRef>
          </c:xVal>
          <c:yVal>
            <c:numRef>
              <c:f>'Scatter Plot'!$F$12:$F$13</c:f>
              <c:numCache/>
            </c:numRef>
          </c:yVal>
          <c:smooth val="0"/>
        </c:ser>
        <c:axId val="59506102"/>
        <c:axId val="65792871"/>
      </c:scatterChart>
      <c:valAx>
        <c:axId val="5950610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factor"/>
              <c:yMode val="factor"/>
              <c:x val="0.003"/>
              <c:y val="0.0005"/>
            </c:manualLayout>
          </c:layout>
          <c:overlay val="0"/>
          <c:spPr>
            <a:noFill/>
            <a:ln>
              <a:noFill/>
            </a:ln>
          </c:spPr>
        </c:title>
        <c:delete val="0"/>
        <c:numFmt formatCode="0.E+00"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5792871"/>
        <c:crossesAt val="1E-13"/>
        <c:crossBetween val="midCat"/>
        <c:dispUnits/>
        <c:majorUnit val="10"/>
        <c:minorUnit val="10"/>
      </c:valAx>
      <c:valAx>
        <c:axId val="6579287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factor"/>
              <c:yMode val="factor"/>
              <c:x val="-0.0005"/>
              <c:y val="0"/>
            </c:manualLayout>
          </c:layout>
          <c:overlay val="0"/>
          <c:spPr>
            <a:noFill/>
            <a:ln>
              <a:noFill/>
            </a:ln>
          </c:spPr>
        </c:title>
        <c:delete val="0"/>
        <c:numFmt formatCode="0.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506102"/>
        <c:crossesAt val="1E-13"/>
        <c:crossBetween val="midCat"/>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975"/>
          <c:w val="0.9605"/>
          <c:h val="0.9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'Volcano Plot'!$M$7:$M$90</c:f>
              <c:numCache/>
            </c:numRef>
          </c:xVal>
          <c:yVal>
            <c:numRef>
              <c:f>'Volcano Plot'!$N$7:$N$90</c:f>
              <c:numCache/>
            </c:numRef>
          </c:yVal>
          <c:smooth val="0"/>
        </c:ser>
        <c:ser>
          <c:idx val="1"/>
          <c:order val="1"/>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xVal>
            <c:numRef>
              <c:f>'Volcano Plot'!$B$9:$B$10</c:f>
              <c:numCache/>
            </c:numRef>
          </c:xVal>
          <c:yVal>
            <c:numRef>
              <c:f>'Volcano Plot'!$C$9:$C$10</c:f>
              <c:numCache/>
            </c:numRef>
          </c:yVal>
          <c:smooth val="0"/>
        </c:ser>
        <c:ser>
          <c:idx val="2"/>
          <c:order val="2"/>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xVal>
            <c:numRef>
              <c:f>'Volcano Plot'!$C$12:$C$13</c:f>
              <c:numCache/>
            </c:numRef>
          </c:xVal>
          <c:yVal>
            <c:numRef>
              <c:f>'Volcano Plot'!$B$12:$B$13</c:f>
              <c:numCache/>
            </c:numRef>
          </c:yVal>
          <c:smooth val="0"/>
        </c:ser>
        <c:ser>
          <c:idx val="3"/>
          <c:order val="3"/>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noFill/>
              </a:ln>
            </c:spPr>
          </c:marker>
          <c:xVal>
            <c:numRef>
              <c:f>'Volcano Plot'!$E$12:$E$13</c:f>
              <c:numCache/>
            </c:numRef>
          </c:xVal>
          <c:yVal>
            <c:numRef>
              <c:f>'Volcano Plot'!$B$12:$B$13</c:f>
              <c:numCache/>
            </c:numRef>
          </c:yVal>
          <c:smooth val="0"/>
        </c:ser>
        <c:ser>
          <c:idx val="4"/>
          <c:order val="4"/>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noFill/>
              </a:ln>
            </c:spPr>
          </c:marker>
          <c:xVal>
            <c:numRef>
              <c:f>'Volcano Plot'!$D$12:$D$13</c:f>
              <c:numCache/>
            </c:numRef>
          </c:xVal>
          <c:yVal>
            <c:numRef>
              <c:f>'Volcano Plot'!$B$12:$B$13</c:f>
              <c:numCache/>
            </c:numRef>
          </c:yVal>
          <c:smooth val="0"/>
        </c:ser>
        <c:axId val="55264928"/>
        <c:axId val="27622305"/>
      </c:scatterChart>
      <c:valAx>
        <c:axId val="55264928"/>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factor"/>
              <c:yMode val="factor"/>
              <c:x val="0.00275"/>
              <c:y val="-0.01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7622305"/>
        <c:crosses val="max"/>
        <c:crossBetween val="midCat"/>
        <c:dispUnits/>
        <c:majorUnit val="2"/>
        <c:minorUnit val="0.2"/>
      </c:valAx>
      <c:valAx>
        <c:axId val="2762230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factor"/>
              <c:yMode val="factor"/>
              <c:x val="-0.00125"/>
              <c:y val="0"/>
            </c:manualLayout>
          </c:layout>
          <c:overlay val="0"/>
          <c:spPr>
            <a:noFill/>
            <a:ln>
              <a:noFill/>
            </a:ln>
          </c:spPr>
        </c:title>
        <c:delete val="0"/>
        <c:numFmt formatCode="0.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5264928"/>
        <c:crossesAt val="-7"/>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5</xdr:row>
      <xdr:rowOff>9525</xdr:rowOff>
    </xdr:from>
    <xdr:to>
      <xdr:col>11</xdr:col>
      <xdr:colOff>133350</xdr:colOff>
      <xdr:row>6</xdr:row>
      <xdr:rowOff>47625</xdr:rowOff>
    </xdr:to>
    <xdr:sp>
      <xdr:nvSpPr>
        <xdr:cNvPr id="1" name="TextBox 178"/>
        <xdr:cNvSpPr txBox="1">
          <a:spLocks noChangeArrowheads="1"/>
        </xdr:cNvSpPr>
      </xdr:nvSpPr>
      <xdr:spPr>
        <a:xfrm>
          <a:off x="5600700" y="1657350"/>
          <a:ext cx="1228725" cy="190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Column Designations</a:t>
          </a:r>
        </a:p>
      </xdr:txBody>
    </xdr:sp>
    <xdr:clientData/>
  </xdr:twoCellAnchor>
  <xdr:twoCellAnchor>
    <xdr:from>
      <xdr:col>8</xdr:col>
      <xdr:colOff>95250</xdr:colOff>
      <xdr:row>3</xdr:row>
      <xdr:rowOff>85725</xdr:rowOff>
    </xdr:from>
    <xdr:to>
      <xdr:col>9</xdr:col>
      <xdr:colOff>200025</xdr:colOff>
      <xdr:row>5</xdr:row>
      <xdr:rowOff>9525</xdr:rowOff>
    </xdr:to>
    <xdr:sp>
      <xdr:nvSpPr>
        <xdr:cNvPr id="2" name="Line 179"/>
        <xdr:cNvSpPr>
          <a:spLocks/>
        </xdr:cNvSpPr>
      </xdr:nvSpPr>
      <xdr:spPr>
        <a:xfrm flipH="1" flipV="1">
          <a:off x="4848225" y="1428750"/>
          <a:ext cx="752475"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238125</xdr:colOff>
      <xdr:row>9</xdr:row>
      <xdr:rowOff>66675</xdr:rowOff>
    </xdr:from>
    <xdr:to>
      <xdr:col>3</xdr:col>
      <xdr:colOff>409575</xdr:colOff>
      <xdr:row>10</xdr:row>
      <xdr:rowOff>95250</xdr:rowOff>
    </xdr:to>
    <xdr:sp>
      <xdr:nvSpPr>
        <xdr:cNvPr id="3" name="TextBox 180"/>
        <xdr:cNvSpPr txBox="1">
          <a:spLocks noChangeArrowheads="1"/>
        </xdr:cNvSpPr>
      </xdr:nvSpPr>
      <xdr:spPr>
        <a:xfrm>
          <a:off x="1104900" y="2324100"/>
          <a:ext cx="819150" cy="180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Row Numbers</a:t>
          </a:r>
        </a:p>
      </xdr:txBody>
    </xdr:sp>
    <xdr:clientData/>
  </xdr:twoCellAnchor>
  <xdr:twoCellAnchor>
    <xdr:from>
      <xdr:col>0</xdr:col>
      <xdr:colOff>142875</xdr:colOff>
      <xdr:row>9</xdr:row>
      <xdr:rowOff>142875</xdr:rowOff>
    </xdr:from>
    <xdr:to>
      <xdr:col>2</xdr:col>
      <xdr:colOff>247650</xdr:colOff>
      <xdr:row>11</xdr:row>
      <xdr:rowOff>28575</xdr:rowOff>
    </xdr:to>
    <xdr:sp>
      <xdr:nvSpPr>
        <xdr:cNvPr id="4" name="Line 181"/>
        <xdr:cNvSpPr>
          <a:spLocks/>
        </xdr:cNvSpPr>
      </xdr:nvSpPr>
      <xdr:spPr>
        <a:xfrm flipH="1">
          <a:off x="142875" y="2400300"/>
          <a:ext cx="971550" cy="190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14</xdr:row>
      <xdr:rowOff>0</xdr:rowOff>
    </xdr:from>
    <xdr:to>
      <xdr:col>28</xdr:col>
      <xdr:colOff>9525</xdr:colOff>
      <xdr:row>31</xdr:row>
      <xdr:rowOff>19050</xdr:rowOff>
    </xdr:to>
    <xdr:graphicFrame>
      <xdr:nvGraphicFramePr>
        <xdr:cNvPr id="1" name="Chart 49"/>
        <xdr:cNvGraphicFramePr/>
      </xdr:nvGraphicFramePr>
      <xdr:xfrm>
        <a:off x="8305800" y="2466975"/>
        <a:ext cx="5762625" cy="2933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152400</xdr:rowOff>
    </xdr:from>
    <xdr:to>
      <xdr:col>27</xdr:col>
      <xdr:colOff>352425</xdr:colOff>
      <xdr:row>28</xdr:row>
      <xdr:rowOff>152400</xdr:rowOff>
    </xdr:to>
    <xdr:graphicFrame>
      <xdr:nvGraphicFramePr>
        <xdr:cNvPr id="1" name="Chart 45"/>
        <xdr:cNvGraphicFramePr/>
      </xdr:nvGraphicFramePr>
      <xdr:xfrm>
        <a:off x="8467725" y="2105025"/>
        <a:ext cx="5648325" cy="2914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838200</xdr:colOff>
      <xdr:row>2</xdr:row>
      <xdr:rowOff>9525</xdr:rowOff>
    </xdr:from>
    <xdr:to>
      <xdr:col>19</xdr:col>
      <xdr:colOff>457200</xdr:colOff>
      <xdr:row>33</xdr:row>
      <xdr:rowOff>152400</xdr:rowOff>
    </xdr:to>
    <xdr:sp>
      <xdr:nvSpPr>
        <xdr:cNvPr id="1" name="Rectangle 59"/>
        <xdr:cNvSpPr>
          <a:spLocks/>
        </xdr:cNvSpPr>
      </xdr:nvSpPr>
      <xdr:spPr>
        <a:xfrm>
          <a:off x="7867650" y="933450"/>
          <a:ext cx="5953125" cy="6048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Legend</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Fold-Change</a:t>
          </a:r>
          <a:r>
            <a:rPr lang="en-US" cap="none" sz="1000" b="0" i="0" u="none" baseline="0">
              <a:solidFill>
                <a:srgbClr val="000000"/>
              </a:solidFill>
              <a:latin typeface="Arial"/>
              <a:ea typeface="Arial"/>
              <a:cs typeface="Arial"/>
            </a:rPr>
            <a:t> (2^(- Delta Delta Ct)) is the normalized gene expression (2^(- Delta Ct)) in the Test Sample divided the normalized gene expression (2^(- Delta Ct)) in the Control Sample.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Fold-Regulation</a:t>
          </a:r>
          <a:r>
            <a:rPr lang="en-US" cap="none" sz="1000" b="0" i="0" u="none" baseline="0">
              <a:solidFill>
                <a:srgbClr val="000000"/>
              </a:solidFill>
              <a:latin typeface="Arial"/>
              <a:ea typeface="Arial"/>
              <a:cs typeface="Arial"/>
            </a:rPr>
            <a:t> represents fold-change results in a biologically meaningful way. Fold-change values greater than one indicate a positive- or an up-regulation, and the fold-regulation is equal to the fold-change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Fold-change values less than one indicate a negative or down-regulation, and the fold-regulation is the negative inverse of the fold-change. 
</a:t>
          </a:r>
          <a:r>
            <a:rPr lang="en-US" cap="none" sz="1000" b="0" i="0" u="none" baseline="0">
              <a:solidFill>
                <a:srgbClr val="000000"/>
              </a:solidFill>
              <a:latin typeface="Arial"/>
              <a:ea typeface="Arial"/>
              <a:cs typeface="Arial"/>
            </a:rPr>
            <a:t>Fold-change and fold-regulation values greater than 2 are indicated in red; fold-change values less than 0.5 and fold-regulation values less than -2 are indicated in blue.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p-values:</a:t>
          </a:r>
          <a:r>
            <a:rPr lang="en-US" cap="none" sz="1000" b="0" i="0" u="none" baseline="0">
              <a:solidFill>
                <a:srgbClr val="000000"/>
              </a:solidFill>
              <a:latin typeface="Arial"/>
              <a:ea typeface="Arial"/>
              <a:cs typeface="Arial"/>
            </a:rPr>
            <a:t> The p values are calculated based on a Student’s t-test of the replicate 2^(- Delta Ct) values for each gene in the control group and treatment groups, and p values less than 0.05 are indicated in 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This gene’s average threshold cycle is relatively high (&gt; 30) in either the control or the test sample, and is reasonably low in the other sample (&lt; 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data mean that the gene’s expression is relatively low in one sample and reasonably detected in the other sample suggesting that the actual fold-change value is at least as large as the calculated and reported fold-change result.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fold-change result may also have greater variations if p value &gt; 0.05; therefore, it is important to have a sufficient number of biological replicates to validate the result for this gene.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This gene’s average threshold cycle is relatively high (&gt; 30), meaning that its relative expression level is low, in both control and test samples, and the p-value for the fold-change is either unavailable or relatively high (p &gt; 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fold-change result may also have greater variations; therefore, it is important to have a sufficient number of biological replicates to validate the result for this gene.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419100</xdr:colOff>
      <xdr:row>32</xdr:row>
      <xdr:rowOff>133350</xdr:rowOff>
    </xdr:to>
    <xdr:graphicFrame>
      <xdr:nvGraphicFramePr>
        <xdr:cNvPr id="1" name="Chart 1"/>
        <xdr:cNvGraphicFramePr/>
      </xdr:nvGraphicFramePr>
      <xdr:xfrm>
        <a:off x="0" y="0"/>
        <a:ext cx="8648700" cy="5314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371475</xdr:rowOff>
    </xdr:from>
    <xdr:to>
      <xdr:col>7</xdr:col>
      <xdr:colOff>314325</xdr:colOff>
      <xdr:row>29</xdr:row>
      <xdr:rowOff>85725</xdr:rowOff>
    </xdr:to>
    <xdr:graphicFrame>
      <xdr:nvGraphicFramePr>
        <xdr:cNvPr id="1" name="Chart 45"/>
        <xdr:cNvGraphicFramePr/>
      </xdr:nvGraphicFramePr>
      <xdr:xfrm>
        <a:off x="0" y="17049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180975</xdr:rowOff>
    </xdr:from>
    <xdr:to>
      <xdr:col>8</xdr:col>
      <xdr:colOff>504825</xdr:colOff>
      <xdr:row>30</xdr:row>
      <xdr:rowOff>28575</xdr:rowOff>
    </xdr:to>
    <xdr:graphicFrame>
      <xdr:nvGraphicFramePr>
        <xdr:cNvPr id="1" name="Chart 45"/>
        <xdr:cNvGraphicFramePr/>
      </xdr:nvGraphicFramePr>
      <xdr:xfrm>
        <a:off x="0" y="170497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N46"/>
  <sheetViews>
    <sheetView zoomScale="116" zoomScaleNormal="116" workbookViewId="0" topLeftCell="A1">
      <pane ySplit="1" topLeftCell="A29" activePane="bottomLeft" state="frozen"/>
      <selection pane="bottomLeft" activeCell="O15" sqref="O15"/>
    </sheetView>
  </sheetViews>
  <sheetFormatPr defaultColWidth="9.140625" defaultRowHeight="12.75"/>
  <cols>
    <col min="1" max="1" width="3.28125" style="0" customWidth="1"/>
    <col min="2" max="13" width="9.7109375" style="0" customWidth="1"/>
  </cols>
  <sheetData>
    <row r="1" spans="1:13" ht="15" customHeight="1">
      <c r="A1" s="181" t="s">
        <v>0</v>
      </c>
      <c r="B1" s="182"/>
      <c r="C1" s="182"/>
      <c r="D1" s="182"/>
      <c r="E1" s="182"/>
      <c r="F1" s="182"/>
      <c r="G1" s="182"/>
      <c r="H1" s="182"/>
      <c r="I1" s="182"/>
      <c r="J1" s="182"/>
      <c r="K1" s="182"/>
      <c r="L1" s="182"/>
      <c r="M1" s="217"/>
    </row>
    <row r="2" spans="1:13" ht="15" customHeight="1">
      <c r="A2" s="183" t="s">
        <v>1</v>
      </c>
      <c r="B2" s="182"/>
      <c r="C2" s="182"/>
      <c r="D2" s="182"/>
      <c r="E2" s="182"/>
      <c r="F2" s="182"/>
      <c r="G2" s="182"/>
      <c r="H2" s="182"/>
      <c r="I2" s="182"/>
      <c r="J2" s="182"/>
      <c r="K2" s="182"/>
      <c r="L2" s="182"/>
      <c r="M2" s="217"/>
    </row>
    <row r="3" spans="1:13" ht="75.75" customHeight="1">
      <c r="A3" s="181" t="s">
        <v>2</v>
      </c>
      <c r="B3" s="184"/>
      <c r="C3" s="184"/>
      <c r="D3" s="184"/>
      <c r="E3" s="184"/>
      <c r="F3" s="184"/>
      <c r="G3" s="184"/>
      <c r="H3" s="184"/>
      <c r="I3" s="184"/>
      <c r="J3" s="184"/>
      <c r="K3" s="184"/>
      <c r="L3" s="184"/>
      <c r="M3" s="218"/>
    </row>
    <row r="4" spans="1:9" ht="12" customHeight="1">
      <c r="A4" s="185"/>
      <c r="B4" s="186" t="s">
        <v>3</v>
      </c>
      <c r="C4" s="186" t="s">
        <v>4</v>
      </c>
      <c r="D4" s="186" t="s">
        <v>5</v>
      </c>
      <c r="E4" s="186" t="s">
        <v>6</v>
      </c>
      <c r="F4" s="186" t="s">
        <v>7</v>
      </c>
      <c r="G4" s="109"/>
      <c r="H4" s="186" t="s">
        <v>8</v>
      </c>
      <c r="I4" s="109"/>
    </row>
    <row r="5" spans="1:10" ht="12" customHeight="1">
      <c r="A5" s="185">
        <v>1</v>
      </c>
      <c r="B5" s="18" t="s">
        <v>9</v>
      </c>
      <c r="C5" s="67"/>
      <c r="D5" s="187" t="s">
        <v>10</v>
      </c>
      <c r="E5" s="52"/>
      <c r="F5" s="187" t="s">
        <v>11</v>
      </c>
      <c r="G5" s="52"/>
      <c r="H5" s="188" t="s">
        <v>12</v>
      </c>
      <c r="I5" s="219"/>
      <c r="J5" s="49"/>
    </row>
    <row r="6" spans="1:9" ht="12" customHeight="1">
      <c r="A6" s="185">
        <v>2</v>
      </c>
      <c r="B6" s="189" t="s">
        <v>13</v>
      </c>
      <c r="C6" s="189" t="s">
        <v>14</v>
      </c>
      <c r="D6" s="189" t="s">
        <v>15</v>
      </c>
      <c r="E6" s="189" t="s">
        <v>16</v>
      </c>
      <c r="F6" s="189" t="s">
        <v>17</v>
      </c>
      <c r="G6" s="50"/>
      <c r="H6" s="189" t="s">
        <v>18</v>
      </c>
      <c r="I6" s="50"/>
    </row>
    <row r="7" spans="1:9" ht="12" customHeight="1">
      <c r="A7" s="185">
        <v>3</v>
      </c>
      <c r="B7" s="190" t="s">
        <v>19</v>
      </c>
      <c r="C7" s="190" t="s">
        <v>20</v>
      </c>
      <c r="D7" s="190" t="s">
        <v>21</v>
      </c>
      <c r="E7" s="190" t="s">
        <v>22</v>
      </c>
      <c r="F7" s="191" t="s">
        <v>23</v>
      </c>
      <c r="G7" s="52"/>
      <c r="H7" s="190" t="s">
        <v>24</v>
      </c>
      <c r="I7" s="52"/>
    </row>
    <row r="8" spans="1:9" ht="12" customHeight="1">
      <c r="A8" s="185">
        <v>4</v>
      </c>
      <c r="B8" s="190" t="s">
        <v>25</v>
      </c>
      <c r="C8" s="190" t="s">
        <v>26</v>
      </c>
      <c r="D8" s="190" t="s">
        <v>27</v>
      </c>
      <c r="E8" s="190" t="s">
        <v>28</v>
      </c>
      <c r="F8" s="191" t="s">
        <v>29</v>
      </c>
      <c r="G8" s="52"/>
      <c r="H8" s="190" t="s">
        <v>30</v>
      </c>
      <c r="I8" s="52"/>
    </row>
    <row r="9" spans="1:9" ht="12" customHeight="1">
      <c r="A9" s="185">
        <v>5</v>
      </c>
      <c r="B9" s="190" t="s">
        <v>31</v>
      </c>
      <c r="C9" s="190" t="s">
        <v>32</v>
      </c>
      <c r="D9" s="190" t="s">
        <v>33</v>
      </c>
      <c r="E9" s="190" t="s">
        <v>34</v>
      </c>
      <c r="F9" s="191" t="s">
        <v>35</v>
      </c>
      <c r="G9" s="52"/>
      <c r="H9" s="190" t="s">
        <v>36</v>
      </c>
      <c r="I9" s="52"/>
    </row>
    <row r="10" spans="1:9" ht="12" customHeight="1">
      <c r="A10" s="185">
        <v>6</v>
      </c>
      <c r="B10" s="147" t="s">
        <v>37</v>
      </c>
      <c r="C10" s="147"/>
      <c r="D10" s="147"/>
      <c r="E10" s="147"/>
      <c r="F10" s="192"/>
      <c r="G10" s="52"/>
      <c r="H10" s="192"/>
      <c r="I10" s="52"/>
    </row>
    <row r="11" spans="1:9" ht="12" customHeight="1">
      <c r="A11" s="185" t="s">
        <v>37</v>
      </c>
      <c r="B11" s="147" t="s">
        <v>37</v>
      </c>
      <c r="C11" s="147"/>
      <c r="D11" s="147"/>
      <c r="E11" s="147"/>
      <c r="F11" s="192"/>
      <c r="G11" s="52"/>
      <c r="H11" s="192"/>
      <c r="I11" s="52"/>
    </row>
    <row r="12" spans="1:9" ht="12" customHeight="1">
      <c r="A12" s="185">
        <v>98</v>
      </c>
      <c r="B12" s="193" t="s">
        <v>38</v>
      </c>
      <c r="C12" s="193" t="s">
        <v>39</v>
      </c>
      <c r="D12" s="193" t="s">
        <v>40</v>
      </c>
      <c r="E12" s="193" t="s">
        <v>41</v>
      </c>
      <c r="F12" s="194" t="s">
        <v>42</v>
      </c>
      <c r="G12" s="195"/>
      <c r="H12" s="193" t="s">
        <v>43</v>
      </c>
      <c r="I12" s="195"/>
    </row>
    <row r="13" spans="1:13" ht="30" customHeight="1">
      <c r="A13" s="196" t="s">
        <v>44</v>
      </c>
      <c r="B13" s="197"/>
      <c r="C13" s="197"/>
      <c r="D13" s="197"/>
      <c r="E13" s="197"/>
      <c r="F13" s="197"/>
      <c r="G13" s="197"/>
      <c r="H13" s="197"/>
      <c r="I13" s="197"/>
      <c r="J13" s="197"/>
      <c r="K13" s="197"/>
      <c r="L13" s="197"/>
      <c r="M13" s="220"/>
    </row>
    <row r="14" spans="1:13" ht="12" customHeight="1">
      <c r="A14" s="185"/>
      <c r="B14" s="186" t="s">
        <v>3</v>
      </c>
      <c r="C14" s="186" t="s">
        <v>4</v>
      </c>
      <c r="D14" s="186" t="s">
        <v>5</v>
      </c>
      <c r="E14" s="186" t="s">
        <v>6</v>
      </c>
      <c r="F14" s="186" t="s">
        <v>7</v>
      </c>
      <c r="G14" s="186" t="s">
        <v>8</v>
      </c>
      <c r="H14" s="186" t="s">
        <v>45</v>
      </c>
      <c r="I14" s="186" t="s">
        <v>46</v>
      </c>
      <c r="J14" s="186" t="s">
        <v>47</v>
      </c>
      <c r="K14" s="186" t="s">
        <v>48</v>
      </c>
      <c r="L14" s="186" t="s">
        <v>49</v>
      </c>
      <c r="M14" s="186" t="s">
        <v>50</v>
      </c>
    </row>
    <row r="15" spans="1:13" ht="12" customHeight="1">
      <c r="A15" s="185">
        <v>1</v>
      </c>
      <c r="B15" s="142" t="s">
        <v>51</v>
      </c>
      <c r="C15" s="142" t="s">
        <v>52</v>
      </c>
      <c r="D15" s="8" t="s">
        <v>53</v>
      </c>
      <c r="E15" s="8"/>
      <c r="F15" s="8"/>
      <c r="G15" s="8"/>
      <c r="H15" s="8"/>
      <c r="I15" s="8"/>
      <c r="J15" s="8"/>
      <c r="K15" s="8"/>
      <c r="L15" s="8"/>
      <c r="M15" s="8"/>
    </row>
    <row r="16" spans="1:13" ht="12" customHeight="1">
      <c r="A16" s="185">
        <v>2</v>
      </c>
      <c r="B16" s="142"/>
      <c r="C16" s="142"/>
      <c r="D16" s="144" t="s">
        <v>54</v>
      </c>
      <c r="E16" s="144" t="s">
        <v>55</v>
      </c>
      <c r="F16" s="144" t="s">
        <v>56</v>
      </c>
      <c r="G16" s="144" t="s">
        <v>57</v>
      </c>
      <c r="H16" s="144" t="s">
        <v>58</v>
      </c>
      <c r="I16" s="144" t="s">
        <v>59</v>
      </c>
      <c r="J16" s="144" t="s">
        <v>60</v>
      </c>
      <c r="K16" s="144" t="s">
        <v>61</v>
      </c>
      <c r="L16" s="144" t="s">
        <v>62</v>
      </c>
      <c r="M16" s="144" t="s">
        <v>63</v>
      </c>
    </row>
    <row r="17" spans="1:13" ht="12" customHeight="1">
      <c r="A17" s="185">
        <v>3</v>
      </c>
      <c r="B17" s="2" t="s">
        <v>22</v>
      </c>
      <c r="C17" s="3" t="s">
        <v>19</v>
      </c>
      <c r="D17" s="160">
        <v>25.4</v>
      </c>
      <c r="E17" s="147"/>
      <c r="F17" s="160"/>
      <c r="G17" s="147"/>
      <c r="H17" s="160"/>
      <c r="I17" s="147"/>
      <c r="J17" s="160"/>
      <c r="K17" s="147"/>
      <c r="L17" s="160"/>
      <c r="M17" s="147"/>
    </row>
    <row r="18" spans="1:13" ht="12" customHeight="1">
      <c r="A18" s="185">
        <v>4</v>
      </c>
      <c r="B18" s="2" t="s">
        <v>28</v>
      </c>
      <c r="C18" s="3" t="s">
        <v>25</v>
      </c>
      <c r="D18" s="160">
        <v>34.6</v>
      </c>
      <c r="E18" s="147"/>
      <c r="F18" s="160"/>
      <c r="G18" s="160"/>
      <c r="H18" s="147"/>
      <c r="I18" s="160"/>
      <c r="J18" s="160"/>
      <c r="K18" s="147"/>
      <c r="L18" s="160"/>
      <c r="M18" s="160"/>
    </row>
    <row r="19" spans="1:13" ht="12" customHeight="1">
      <c r="A19" s="185" t="s">
        <v>64</v>
      </c>
      <c r="B19" s="2" t="s">
        <v>37</v>
      </c>
      <c r="C19" s="2" t="s">
        <v>37</v>
      </c>
      <c r="D19" s="160"/>
      <c r="E19" s="147"/>
      <c r="F19" s="160"/>
      <c r="G19" s="147"/>
      <c r="H19" s="160"/>
      <c r="I19" s="147"/>
      <c r="J19" s="160"/>
      <c r="K19" s="147"/>
      <c r="L19" s="160"/>
      <c r="M19" s="147"/>
    </row>
    <row r="20" spans="1:13" ht="12" customHeight="1">
      <c r="A20" s="185">
        <v>98</v>
      </c>
      <c r="B20" s="198" t="s">
        <v>41</v>
      </c>
      <c r="C20" s="198" t="s">
        <v>38</v>
      </c>
      <c r="D20" s="199">
        <v>36.4</v>
      </c>
      <c r="E20" s="200"/>
      <c r="F20" s="199"/>
      <c r="G20" s="199"/>
      <c r="H20" s="200"/>
      <c r="I20" s="199"/>
      <c r="J20" s="199"/>
      <c r="K20" s="200"/>
      <c r="L20" s="199"/>
      <c r="M20" s="199"/>
    </row>
    <row r="21" spans="1:13" ht="15" customHeight="1">
      <c r="A21" s="201" t="s">
        <v>65</v>
      </c>
      <c r="B21" s="202"/>
      <c r="C21" s="202"/>
      <c r="D21" s="202"/>
      <c r="E21" s="202"/>
      <c r="F21" s="202"/>
      <c r="G21" s="202"/>
      <c r="H21" s="202"/>
      <c r="I21" s="202"/>
      <c r="J21" s="202"/>
      <c r="K21" s="202"/>
      <c r="L21" s="202"/>
      <c r="M21" s="221"/>
    </row>
    <row r="22" spans="1:13" ht="30" customHeight="1">
      <c r="A22" s="181" t="s">
        <v>66</v>
      </c>
      <c r="B22" s="184"/>
      <c r="C22" s="184"/>
      <c r="D22" s="184"/>
      <c r="E22" s="184"/>
      <c r="F22" s="184"/>
      <c r="G22" s="184"/>
      <c r="H22" s="184"/>
      <c r="I22" s="184"/>
      <c r="J22" s="184"/>
      <c r="K22" s="184"/>
      <c r="L22" s="184"/>
      <c r="M22" s="218"/>
    </row>
    <row r="23" spans="1:13" ht="15" customHeight="1">
      <c r="A23" s="201" t="s">
        <v>67</v>
      </c>
      <c r="B23" s="202"/>
      <c r="C23" s="202"/>
      <c r="D23" s="202"/>
      <c r="E23" s="202"/>
      <c r="F23" s="202"/>
      <c r="G23" s="202"/>
      <c r="H23" s="202"/>
      <c r="I23" s="202"/>
      <c r="J23" s="202"/>
      <c r="K23" s="202"/>
      <c r="L23" s="202"/>
      <c r="M23" s="221"/>
    </row>
    <row r="24" spans="1:13" ht="30" customHeight="1">
      <c r="A24" s="181" t="s">
        <v>68</v>
      </c>
      <c r="B24" s="184"/>
      <c r="C24" s="184"/>
      <c r="D24" s="184"/>
      <c r="E24" s="184"/>
      <c r="F24" s="184"/>
      <c r="G24" s="184"/>
      <c r="H24" s="184"/>
      <c r="I24" s="184"/>
      <c r="J24" s="184"/>
      <c r="K24" s="184"/>
      <c r="L24" s="184"/>
      <c r="M24" s="218"/>
    </row>
    <row r="25" spans="1:13" ht="12" customHeight="1">
      <c r="A25" s="185"/>
      <c r="B25" s="186" t="s">
        <v>3</v>
      </c>
      <c r="C25" s="109"/>
      <c r="D25" s="186" t="s">
        <v>37</v>
      </c>
      <c r="E25" s="186" t="s">
        <v>5</v>
      </c>
      <c r="F25" s="186" t="s">
        <v>6</v>
      </c>
      <c r="G25" s="186" t="s">
        <v>7</v>
      </c>
      <c r="H25" s="186" t="s">
        <v>8</v>
      </c>
      <c r="I25" s="186" t="s">
        <v>37</v>
      </c>
      <c r="J25" s="186" t="s">
        <v>69</v>
      </c>
      <c r="K25" s="186" t="s">
        <v>70</v>
      </c>
      <c r="L25" s="186" t="s">
        <v>71</v>
      </c>
      <c r="M25" s="186" t="s">
        <v>72</v>
      </c>
    </row>
    <row r="26" spans="1:13" ht="12" customHeight="1">
      <c r="A26" s="185">
        <v>1</v>
      </c>
      <c r="B26" s="203" t="s">
        <v>73</v>
      </c>
      <c r="C26" s="204"/>
      <c r="E26" s="142" t="s">
        <v>52</v>
      </c>
      <c r="F26" s="18" t="s">
        <v>74</v>
      </c>
      <c r="G26" s="66"/>
      <c r="H26" s="67"/>
      <c r="J26" s="142" t="s">
        <v>52</v>
      </c>
      <c r="K26" s="18" t="s">
        <v>53</v>
      </c>
      <c r="L26" s="151"/>
      <c r="M26" s="152"/>
    </row>
    <row r="27" spans="1:14" ht="12" customHeight="1">
      <c r="A27" s="185">
        <v>2</v>
      </c>
      <c r="B27" s="205"/>
      <c r="C27" s="206"/>
      <c r="E27" s="142"/>
      <c r="F27" s="144" t="s">
        <v>75</v>
      </c>
      <c r="G27" s="144" t="s">
        <v>76</v>
      </c>
      <c r="H27" s="144" t="s">
        <v>77</v>
      </c>
      <c r="J27" s="142"/>
      <c r="K27" s="144" t="s">
        <v>75</v>
      </c>
      <c r="L27" s="144" t="s">
        <v>76</v>
      </c>
      <c r="M27" s="144" t="s">
        <v>77</v>
      </c>
      <c r="N27" s="222"/>
    </row>
    <row r="28" spans="1:13" ht="12" customHeight="1">
      <c r="A28" s="185">
        <v>3</v>
      </c>
      <c r="B28" s="171" t="s">
        <v>78</v>
      </c>
      <c r="C28" s="207"/>
      <c r="E28" s="146" t="s">
        <v>79</v>
      </c>
      <c r="F28" s="3">
        <v>6.92</v>
      </c>
      <c r="G28" s="3"/>
      <c r="H28" s="3"/>
      <c r="J28" s="146" t="s">
        <v>79</v>
      </c>
      <c r="K28" s="3">
        <v>6.92</v>
      </c>
      <c r="L28" s="3"/>
      <c r="M28" s="3"/>
    </row>
    <row r="29" spans="1:13" ht="12" customHeight="1">
      <c r="A29" s="185">
        <v>4</v>
      </c>
      <c r="B29" s="171" t="s">
        <v>80</v>
      </c>
      <c r="C29" s="152"/>
      <c r="E29" s="146" t="s">
        <v>81</v>
      </c>
      <c r="F29" s="3">
        <v>20.15</v>
      </c>
      <c r="G29" s="3"/>
      <c r="H29" s="3"/>
      <c r="J29" s="146" t="s">
        <v>81</v>
      </c>
      <c r="K29" s="3">
        <v>20.15</v>
      </c>
      <c r="L29" s="3"/>
      <c r="M29" s="3"/>
    </row>
    <row r="30" spans="1:13" ht="12" customHeight="1">
      <c r="A30" s="185">
        <v>5</v>
      </c>
      <c r="B30" s="171" t="s">
        <v>82</v>
      </c>
      <c r="C30" s="152"/>
      <c r="E30" s="146" t="s">
        <v>83</v>
      </c>
      <c r="F30" s="3">
        <v>20.84</v>
      </c>
      <c r="G30" s="3"/>
      <c r="H30" s="3"/>
      <c r="J30" s="146" t="s">
        <v>83</v>
      </c>
      <c r="K30" s="3">
        <v>20.84</v>
      </c>
      <c r="L30" s="3"/>
      <c r="M30" s="3"/>
    </row>
    <row r="31" spans="1:13" ht="12" customHeight="1">
      <c r="A31" s="185">
        <v>6</v>
      </c>
      <c r="B31" s="171" t="s">
        <v>84</v>
      </c>
      <c r="C31" s="152"/>
      <c r="E31" s="146" t="s">
        <v>85</v>
      </c>
      <c r="F31" s="3">
        <v>16.35</v>
      </c>
      <c r="G31" s="3"/>
      <c r="H31" s="3"/>
      <c r="J31" s="146" t="s">
        <v>85</v>
      </c>
      <c r="K31" s="3">
        <v>16.35</v>
      </c>
      <c r="L31" s="3"/>
      <c r="M31" s="3"/>
    </row>
    <row r="32" spans="1:13" ht="12" customHeight="1">
      <c r="A32" s="185">
        <v>7</v>
      </c>
      <c r="B32" s="171" t="s">
        <v>41</v>
      </c>
      <c r="C32" s="152"/>
      <c r="E32" s="146" t="s">
        <v>86</v>
      </c>
      <c r="F32" s="3">
        <v>15.82</v>
      </c>
      <c r="G32" s="3"/>
      <c r="H32" s="3"/>
      <c r="J32" s="146" t="s">
        <v>86</v>
      </c>
      <c r="K32" s="3">
        <v>15.82</v>
      </c>
      <c r="L32" s="3"/>
      <c r="M32" s="3"/>
    </row>
    <row r="33" spans="1:13" ht="12" customHeight="1">
      <c r="A33" s="185" t="s">
        <v>37</v>
      </c>
      <c r="B33" s="171"/>
      <c r="C33" s="152"/>
      <c r="E33" s="146" t="s">
        <v>87</v>
      </c>
      <c r="F33" s="3" t="s">
        <v>87</v>
      </c>
      <c r="G33" s="3" t="s">
        <v>87</v>
      </c>
      <c r="H33" s="3" t="s">
        <v>87</v>
      </c>
      <c r="J33" s="146" t="s">
        <v>87</v>
      </c>
      <c r="K33" s="3" t="s">
        <v>87</v>
      </c>
      <c r="L33" s="3" t="s">
        <v>87</v>
      </c>
      <c r="M33" s="3" t="s">
        <v>87</v>
      </c>
    </row>
    <row r="34" spans="1:13" ht="12" customHeight="1">
      <c r="A34" s="185">
        <v>22</v>
      </c>
      <c r="B34" s="208"/>
      <c r="C34" s="209"/>
      <c r="E34" s="198"/>
      <c r="F34" s="198"/>
      <c r="G34" s="198"/>
      <c r="H34" s="198"/>
      <c r="J34" s="198"/>
      <c r="K34" s="198"/>
      <c r="L34" s="198"/>
      <c r="M34" s="198"/>
    </row>
    <row r="35" spans="1:13" s="71" customFormat="1" ht="15" customHeight="1">
      <c r="A35" s="210" t="s">
        <v>88</v>
      </c>
      <c r="B35" s="182"/>
      <c r="C35" s="182"/>
      <c r="D35" s="182"/>
      <c r="E35" s="182"/>
      <c r="F35" s="182"/>
      <c r="G35" s="182"/>
      <c r="H35" s="182"/>
      <c r="I35" s="182"/>
      <c r="J35" s="182"/>
      <c r="K35" s="182"/>
      <c r="L35" s="182"/>
      <c r="M35" s="217"/>
    </row>
    <row r="36" spans="1:13" ht="30" customHeight="1">
      <c r="A36" s="181" t="s">
        <v>89</v>
      </c>
      <c r="B36" s="184"/>
      <c r="C36" s="184"/>
      <c r="D36" s="184"/>
      <c r="E36" s="184"/>
      <c r="F36" s="184"/>
      <c r="G36" s="184"/>
      <c r="H36" s="184"/>
      <c r="I36" s="184"/>
      <c r="J36" s="184"/>
      <c r="K36" s="184"/>
      <c r="L36" s="184"/>
      <c r="M36" s="218"/>
    </row>
    <row r="37" spans="1:13" ht="30" customHeight="1">
      <c r="A37" s="211" t="s">
        <v>90</v>
      </c>
      <c r="B37" s="182"/>
      <c r="C37" s="182"/>
      <c r="D37" s="182"/>
      <c r="E37" s="182"/>
      <c r="F37" s="182"/>
      <c r="G37" s="182"/>
      <c r="H37" s="182"/>
      <c r="I37" s="182"/>
      <c r="J37" s="182"/>
      <c r="K37" s="182"/>
      <c r="L37" s="182"/>
      <c r="M37" s="217"/>
    </row>
    <row r="38" spans="1:13" ht="17.25" customHeight="1">
      <c r="A38" s="181" t="s">
        <v>91</v>
      </c>
      <c r="B38" s="184"/>
      <c r="C38" s="184"/>
      <c r="D38" s="184"/>
      <c r="E38" s="184"/>
      <c r="F38" s="184"/>
      <c r="G38" s="184"/>
      <c r="H38" s="184"/>
      <c r="I38" s="184"/>
      <c r="J38" s="184"/>
      <c r="K38" s="184"/>
      <c r="L38" s="184"/>
      <c r="M38" s="218"/>
    </row>
    <row r="39" spans="1:13" ht="60" customHeight="1">
      <c r="A39" s="211" t="s">
        <v>92</v>
      </c>
      <c r="B39" s="182"/>
      <c r="C39" s="182"/>
      <c r="D39" s="182"/>
      <c r="E39" s="182"/>
      <c r="F39" s="182"/>
      <c r="G39" s="182"/>
      <c r="H39" s="182"/>
      <c r="I39" s="182"/>
      <c r="J39" s="182"/>
      <c r="K39" s="182"/>
      <c r="L39" s="182"/>
      <c r="M39" s="217"/>
    </row>
    <row r="40" spans="1:13" ht="56.25" customHeight="1">
      <c r="A40" s="211" t="s">
        <v>93</v>
      </c>
      <c r="B40" s="182"/>
      <c r="C40" s="182"/>
      <c r="D40" s="182"/>
      <c r="E40" s="182"/>
      <c r="F40" s="182"/>
      <c r="G40" s="182"/>
      <c r="H40" s="182"/>
      <c r="I40" s="182"/>
      <c r="J40" s="182"/>
      <c r="K40" s="182"/>
      <c r="L40" s="182"/>
      <c r="M40" s="217"/>
    </row>
    <row r="41" spans="1:13" ht="75" customHeight="1">
      <c r="A41" s="211" t="s">
        <v>94</v>
      </c>
      <c r="B41" s="182"/>
      <c r="C41" s="182"/>
      <c r="D41" s="182"/>
      <c r="E41" s="182"/>
      <c r="F41" s="182"/>
      <c r="G41" s="182"/>
      <c r="H41" s="182"/>
      <c r="I41" s="182"/>
      <c r="J41" s="182"/>
      <c r="K41" s="182"/>
      <c r="L41" s="182"/>
      <c r="M41" s="217"/>
    </row>
    <row r="42" spans="1:13" ht="15" customHeight="1">
      <c r="A42" s="181" t="s">
        <v>95</v>
      </c>
      <c r="B42" s="184"/>
      <c r="C42" s="184"/>
      <c r="D42" s="184"/>
      <c r="E42" s="184"/>
      <c r="F42" s="184"/>
      <c r="G42" s="184"/>
      <c r="H42" s="184"/>
      <c r="I42" s="184"/>
      <c r="J42" s="184"/>
      <c r="K42" s="184"/>
      <c r="L42" s="184"/>
      <c r="M42" s="218"/>
    </row>
    <row r="43" spans="1:13" s="179" customFormat="1" ht="30" customHeight="1">
      <c r="A43" s="212" t="s">
        <v>96</v>
      </c>
      <c r="B43" s="212"/>
      <c r="C43" s="212"/>
      <c r="D43" s="212"/>
      <c r="E43" s="212"/>
      <c r="F43" s="212"/>
      <c r="G43" s="212"/>
      <c r="H43" s="212"/>
      <c r="I43" s="212"/>
      <c r="J43" s="212"/>
      <c r="K43" s="212"/>
      <c r="L43" s="212"/>
      <c r="M43" s="212"/>
    </row>
    <row r="44" spans="1:13" s="180" customFormat="1" ht="30" customHeight="1">
      <c r="A44" s="213" t="s">
        <v>97</v>
      </c>
      <c r="B44" s="214"/>
      <c r="C44" s="214"/>
      <c r="D44" s="214"/>
      <c r="E44" s="214"/>
      <c r="F44" s="214"/>
      <c r="G44" s="214"/>
      <c r="H44" s="214"/>
      <c r="I44" s="214"/>
      <c r="J44" s="214"/>
      <c r="K44" s="214"/>
      <c r="L44" s="214"/>
      <c r="M44" s="214"/>
    </row>
    <row r="45" spans="1:13" s="180" customFormat="1" ht="45" customHeight="1">
      <c r="A45" s="213" t="s">
        <v>98</v>
      </c>
      <c r="B45" s="214"/>
      <c r="C45" s="214"/>
      <c r="D45" s="214"/>
      <c r="E45" s="214"/>
      <c r="F45" s="214"/>
      <c r="G45" s="214"/>
      <c r="H45" s="214"/>
      <c r="I45" s="214"/>
      <c r="J45" s="214"/>
      <c r="K45" s="214"/>
      <c r="L45" s="214"/>
      <c r="M45" s="214"/>
    </row>
    <row r="46" spans="1:13" ht="15" customHeight="1">
      <c r="A46" s="215" t="s">
        <v>99</v>
      </c>
      <c r="B46" s="216"/>
      <c r="C46" s="216"/>
      <c r="D46" s="216"/>
      <c r="E46" s="216"/>
      <c r="F46" s="216"/>
      <c r="G46" s="216"/>
      <c r="H46" s="216"/>
      <c r="I46" s="216"/>
      <c r="J46" s="216"/>
      <c r="K46" s="216"/>
      <c r="L46" s="216"/>
      <c r="M46" s="223"/>
    </row>
    <row r="47" ht="15" customHeight="1"/>
    <row r="48" ht="15" customHeight="1"/>
    <row r="49" ht="15" customHeight="1"/>
    <row r="50" ht="15" customHeight="1"/>
  </sheetData>
  <sheetProtection/>
  <mergeCells count="56">
    <mergeCell ref="A1:M1"/>
    <mergeCell ref="A2:M2"/>
    <mergeCell ref="A3:M3"/>
    <mergeCell ref="F4:G4"/>
    <mergeCell ref="H4:I4"/>
    <mergeCell ref="B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F12:G12"/>
    <mergeCell ref="H12:I12"/>
    <mergeCell ref="A13:M13"/>
    <mergeCell ref="D15:M15"/>
    <mergeCell ref="A21:M21"/>
    <mergeCell ref="A22:M22"/>
    <mergeCell ref="A23:M23"/>
    <mergeCell ref="A24:M24"/>
    <mergeCell ref="B25:C25"/>
    <mergeCell ref="F26:H26"/>
    <mergeCell ref="K26:M26"/>
    <mergeCell ref="B28:C28"/>
    <mergeCell ref="B29:C29"/>
    <mergeCell ref="B30:C30"/>
    <mergeCell ref="B31:C31"/>
    <mergeCell ref="B32:C32"/>
    <mergeCell ref="B33:C33"/>
    <mergeCell ref="B34:C34"/>
    <mergeCell ref="A35:M35"/>
    <mergeCell ref="A36:M36"/>
    <mergeCell ref="A37:M37"/>
    <mergeCell ref="A38:M38"/>
    <mergeCell ref="A39:M39"/>
    <mergeCell ref="A40:M40"/>
    <mergeCell ref="A41:M41"/>
    <mergeCell ref="A42:M42"/>
    <mergeCell ref="A43:M43"/>
    <mergeCell ref="A44:M44"/>
    <mergeCell ref="A45:M45"/>
    <mergeCell ref="A46:M46"/>
    <mergeCell ref="B15:B16"/>
    <mergeCell ref="C15:C16"/>
    <mergeCell ref="E26:E27"/>
    <mergeCell ref="J26:J27"/>
    <mergeCell ref="B26:C27"/>
  </mergeCells>
  <printOptions/>
  <pageMargins left="0.75" right="0.75" top="1" bottom="1" header="0.5" footer="0.5"/>
  <pageSetup horizontalDpi="600" verticalDpi="600" orientation="portrait" scale="75"/>
  <drawing r:id="rId1"/>
</worksheet>
</file>

<file path=xl/worksheets/sheet10.xml><?xml version="1.0" encoding="utf-8"?>
<worksheet xmlns="http://schemas.openxmlformats.org/spreadsheetml/2006/main" xmlns:r="http://schemas.openxmlformats.org/officeDocument/2006/relationships">
  <dimension ref="A1:IV90"/>
  <sheetViews>
    <sheetView zoomScale="106" zoomScaleNormal="106" workbookViewId="0" topLeftCell="A1">
      <selection activeCell="P2" sqref="P2"/>
    </sheetView>
  </sheetViews>
  <sheetFormatPr defaultColWidth="9.140625" defaultRowHeight="12.75"/>
  <cols>
    <col min="1" max="9" width="9.7109375" style="0" customWidth="1"/>
    <col min="10" max="10" width="4.7109375" style="0" customWidth="1"/>
    <col min="11" max="11" width="8.7109375" style="0" customWidth="1"/>
    <col min="12" max="12" width="12.7109375" style="0" customWidth="1"/>
    <col min="13" max="14" width="8.7109375" style="0" customWidth="1"/>
    <col min="15" max="15" width="12.7109375" style="0" customWidth="1"/>
    <col min="16" max="18" width="10.7109375" style="0" customWidth="1"/>
  </cols>
  <sheetData>
    <row r="1" spans="1:9" ht="15" customHeight="1">
      <c r="A1" s="50" t="s">
        <v>679</v>
      </c>
      <c r="B1" s="50"/>
      <c r="C1" s="50"/>
      <c r="D1" s="51">
        <v>2</v>
      </c>
      <c r="F1" s="52" t="s">
        <v>680</v>
      </c>
      <c r="G1" s="52"/>
      <c r="H1" s="52"/>
      <c r="I1" s="51">
        <v>0.05</v>
      </c>
    </row>
    <row r="2" spans="1:9" ht="30" customHeight="1">
      <c r="A2" s="53" t="s">
        <v>681</v>
      </c>
      <c r="B2" s="54"/>
      <c r="C2" s="54"/>
      <c r="D2" s="54"/>
      <c r="E2" s="54"/>
      <c r="F2" s="54"/>
      <c r="G2" s="54"/>
      <c r="H2" s="54"/>
      <c r="I2" s="65"/>
    </row>
    <row r="3" spans="1:9" ht="30" customHeight="1">
      <c r="A3" s="53" t="s">
        <v>682</v>
      </c>
      <c r="B3" s="54"/>
      <c r="C3" s="54"/>
      <c r="D3" s="54"/>
      <c r="E3" s="54"/>
      <c r="F3" s="54"/>
      <c r="G3" s="54"/>
      <c r="H3" s="54"/>
      <c r="I3" s="65"/>
    </row>
    <row r="4" spans="1:9" ht="30" customHeight="1">
      <c r="A4" s="53" t="s">
        <v>675</v>
      </c>
      <c r="B4" s="54"/>
      <c r="C4" s="54"/>
      <c r="D4" s="54"/>
      <c r="E4" s="54"/>
      <c r="F4" s="54"/>
      <c r="G4" s="54"/>
      <c r="H4" s="54"/>
      <c r="I4" s="65"/>
    </row>
    <row r="5" spans="13:256" ht="15" customHeight="1">
      <c r="M5" s="18" t="s">
        <v>683</v>
      </c>
      <c r="N5" s="66"/>
      <c r="O5" s="67"/>
      <c r="P5" s="49"/>
      <c r="Q5" s="49"/>
      <c r="R5" s="49"/>
      <c r="IS5" s="8"/>
      <c r="IT5" s="8"/>
      <c r="IU5" s="18" t="s">
        <v>683</v>
      </c>
      <c r="IV5" s="67"/>
    </row>
    <row r="6" spans="11:256" ht="15" customHeight="1">
      <c r="K6" s="8" t="s">
        <v>52</v>
      </c>
      <c r="L6" s="8" t="s">
        <v>16</v>
      </c>
      <c r="M6" s="8" t="s">
        <v>684</v>
      </c>
      <c r="N6" s="8" t="s">
        <v>685</v>
      </c>
      <c r="O6" s="8" t="s">
        <v>671</v>
      </c>
      <c r="P6" s="49"/>
      <c r="Q6" s="49"/>
      <c r="R6" s="49"/>
      <c r="IS6" s="8" t="s">
        <v>52</v>
      </c>
      <c r="IT6" s="8" t="s">
        <v>16</v>
      </c>
      <c r="IU6" s="8" t="s">
        <v>684</v>
      </c>
      <c r="IV6" s="8" t="s">
        <v>685</v>
      </c>
    </row>
    <row r="7" spans="11:256" ht="15" customHeight="1">
      <c r="K7" s="2" t="str">
        <f>'Gene Table'!A3</f>
        <v>A01</v>
      </c>
      <c r="L7" s="2" t="str">
        <f>'Gene Table'!D3</f>
        <v>Abca1</v>
      </c>
      <c r="M7" s="68">
        <f>IF(ISNUMBER(Results!G3),LOG(Results!G3,2),NA())</f>
        <v>-0.6136170000000015</v>
      </c>
      <c r="N7" s="69" t="e">
        <f>IF(ISNUMBER(Results!H3),Results!H3,NA())</f>
        <v>#N/A</v>
      </c>
      <c r="O7" s="2" t="str">
        <f>Results!J3</f>
        <v>OKAY</v>
      </c>
      <c r="IS7" s="2" t="str">
        <f>'Gene Table'!A3</f>
        <v>A01</v>
      </c>
      <c r="IT7" s="2" t="str">
        <f>'Gene Table'!D3</f>
        <v>Abca1</v>
      </c>
      <c r="IU7" s="68">
        <f>IF(ISNUMBER(M7),M7,"")</f>
        <v>-0.6136170000000015</v>
      </c>
      <c r="IV7" s="69">
        <f>IF(ISNUMBER(N7),N7,"")</f>
      </c>
    </row>
    <row r="8" spans="11:256" ht="15" customHeight="1">
      <c r="K8" s="2" t="str">
        <f>'Gene Table'!A4</f>
        <v>A02</v>
      </c>
      <c r="L8" s="2" t="str">
        <f>'Gene Table'!D4</f>
        <v>Abcg1</v>
      </c>
      <c r="M8" s="68">
        <f>IF(ISNUMBER(Results!G4),LOG(Results!G4,2),NA())</f>
        <v>1.780955000000002</v>
      </c>
      <c r="N8" s="69" t="e">
        <f>IF(ISNUMBER(Results!H4),Results!H4,NA())</f>
        <v>#N/A</v>
      </c>
      <c r="O8" s="2" t="str">
        <f>Results!J4</f>
        <v>B</v>
      </c>
      <c r="IS8" s="2" t="str">
        <f>'Gene Table'!A4</f>
        <v>A02</v>
      </c>
      <c r="IT8" s="2" t="str">
        <f>'Gene Table'!D4</f>
        <v>Abcg1</v>
      </c>
      <c r="IU8" s="68">
        <f aca="true" t="shared" si="0" ref="IU8:IU25">IF(ISNUMBER(M8),M8,"")</f>
        <v>1.780955000000002</v>
      </c>
      <c r="IV8" s="69">
        <f aca="true" t="shared" si="1" ref="IV8:IV25">IF(ISNUMBER(N8),N8,"")</f>
      </c>
    </row>
    <row r="9" spans="2:256" ht="15" customHeight="1">
      <c r="B9" s="55">
        <f>ROUNDUP(MIN(IU7:IU90),0)-10</f>
        <v>-15</v>
      </c>
      <c r="C9" s="56">
        <f>'Volcano Plot'!I1</f>
        <v>0.05</v>
      </c>
      <c r="D9" s="56"/>
      <c r="E9" s="57"/>
      <c r="K9" s="2" t="str">
        <f>'Gene Table'!A5</f>
        <v>A03</v>
      </c>
      <c r="L9" s="2" t="str">
        <f>'Gene Table'!D5</f>
        <v>Acaca</v>
      </c>
      <c r="M9" s="68">
        <f>IF(ISNUMBER(Results!G5),LOG(Results!G5,2),NA())</f>
        <v>-1.6306510000000005</v>
      </c>
      <c r="N9" s="69" t="e">
        <f>IF(ISNUMBER(Results!H5),Results!H5,NA())</f>
        <v>#N/A</v>
      </c>
      <c r="O9" s="2" t="str">
        <f>Results!J5</f>
        <v>OKAY</v>
      </c>
      <c r="IS9" s="2" t="str">
        <f>'Gene Table'!A5</f>
        <v>A03</v>
      </c>
      <c r="IT9" s="2" t="str">
        <f>'Gene Table'!D5</f>
        <v>Acaca</v>
      </c>
      <c r="IU9" s="68">
        <f t="shared" si="0"/>
        <v>-1.6306510000000005</v>
      </c>
      <c r="IV9" s="69">
        <f t="shared" si="1"/>
      </c>
    </row>
    <row r="10" spans="2:256" ht="15" customHeight="1">
      <c r="B10" s="58">
        <f>ROUNDUP(MAX(IU7:IU90),0)+10</f>
        <v>14</v>
      </c>
      <c r="C10" s="59">
        <f>C9</f>
        <v>0.05</v>
      </c>
      <c r="D10" s="59"/>
      <c r="E10" s="60"/>
      <c r="K10" s="2" t="str">
        <f>'Gene Table'!A6</f>
        <v>A04</v>
      </c>
      <c r="L10" s="2" t="str">
        <f>'Gene Table'!D6</f>
        <v>Acadl</v>
      </c>
      <c r="M10" s="68">
        <f>IF(ISNUMBER(Results!G6),LOG(Results!G6,2),NA())</f>
        <v>0.20460399999999998</v>
      </c>
      <c r="N10" s="69" t="e">
        <f>IF(ISNUMBER(Results!H6),Results!H6,NA())</f>
        <v>#N/A</v>
      </c>
      <c r="O10" s="2" t="str">
        <f>Results!J6</f>
        <v>OKAY</v>
      </c>
      <c r="IS10" s="2" t="str">
        <f>'Gene Table'!A6</f>
        <v>A04</v>
      </c>
      <c r="IT10" s="2" t="str">
        <f>'Gene Table'!D6</f>
        <v>Acadl</v>
      </c>
      <c r="IU10" s="68">
        <f t="shared" si="0"/>
        <v>0.20460399999999998</v>
      </c>
      <c r="IV10" s="69">
        <f t="shared" si="1"/>
      </c>
    </row>
    <row r="11" spans="2:256" ht="15" customHeight="1">
      <c r="B11" s="61"/>
      <c r="C11" s="59"/>
      <c r="D11" s="59"/>
      <c r="E11" s="60"/>
      <c r="K11" s="2" t="str">
        <f>'Gene Table'!A7</f>
        <v>A05</v>
      </c>
      <c r="L11" s="2" t="str">
        <f>'Gene Table'!D7</f>
        <v>Acly</v>
      </c>
      <c r="M11" s="68">
        <f>IF(ISNUMBER(Results!G7),LOG(Results!G7,2),NA())</f>
        <v>0.5810509999999988</v>
      </c>
      <c r="N11" s="69" t="e">
        <f>IF(ISNUMBER(Results!H7),Results!H7,NA())</f>
        <v>#N/A</v>
      </c>
      <c r="O11" s="2" t="str">
        <f>Results!J7</f>
        <v>OKAY</v>
      </c>
      <c r="IS11" s="2" t="str">
        <f>'Gene Table'!A7</f>
        <v>A05</v>
      </c>
      <c r="IT11" s="2" t="str">
        <f>'Gene Table'!D7</f>
        <v>Acly</v>
      </c>
      <c r="IU11" s="68">
        <f t="shared" si="0"/>
        <v>0.5810509999999988</v>
      </c>
      <c r="IV11" s="69">
        <f t="shared" si="1"/>
      </c>
    </row>
    <row r="12" spans="2:256" ht="15" customHeight="1">
      <c r="B12" s="61">
        <v>1</v>
      </c>
      <c r="C12" s="59">
        <f>LOG('Volcano Plot'!D$1,2)</f>
        <v>1</v>
      </c>
      <c r="D12" s="59">
        <f>-1*C12</f>
        <v>-1</v>
      </c>
      <c r="E12" s="60">
        <v>0</v>
      </c>
      <c r="K12" s="2" t="str">
        <f>'Gene Table'!A8</f>
        <v>A06</v>
      </c>
      <c r="L12" s="2" t="str">
        <f>'Gene Table'!D8</f>
        <v>Acox1</v>
      </c>
      <c r="M12" s="68">
        <f>IF(ISNUMBER(Results!G8),LOG(Results!G8,2),NA())</f>
        <v>0.007562999999997602</v>
      </c>
      <c r="N12" s="69" t="e">
        <f>IF(ISNUMBER(Results!H8),Results!H8,NA())</f>
        <v>#N/A</v>
      </c>
      <c r="O12" s="2" t="str">
        <f>Results!J8</f>
        <v>OKAY</v>
      </c>
      <c r="P12" s="49"/>
      <c r="Q12" s="49"/>
      <c r="R12" s="49"/>
      <c r="IS12" s="2" t="str">
        <f>'Gene Table'!A8</f>
        <v>A06</v>
      </c>
      <c r="IT12" s="2" t="str">
        <f>'Gene Table'!D8</f>
        <v>Acox1</v>
      </c>
      <c r="IU12" s="68">
        <f t="shared" si="0"/>
        <v>0.007562999999997602</v>
      </c>
      <c r="IV12" s="69">
        <f t="shared" si="1"/>
      </c>
    </row>
    <row r="13" spans="2:256" ht="15" customHeight="1">
      <c r="B13" s="62" t="e">
        <f>10^(ROUND(LOG(MIN(IV7:IV90)),0)-1)</f>
        <v>#NUM!</v>
      </c>
      <c r="C13" s="63">
        <f>LOG('Volcano Plot'!D$1,2)</f>
        <v>1</v>
      </c>
      <c r="D13" s="63">
        <f>-1*C13</f>
        <v>-1</v>
      </c>
      <c r="E13" s="64">
        <v>0</v>
      </c>
      <c r="K13" s="2" t="str">
        <f>'Gene Table'!A9</f>
        <v>A07</v>
      </c>
      <c r="L13" s="2" t="str">
        <f>'Gene Table'!D9</f>
        <v>Acsl5</v>
      </c>
      <c r="M13" s="68">
        <f>IF(ISNUMBER(Results!G9),LOG(Results!G9,2),NA())</f>
        <v>-0.1526409999999994</v>
      </c>
      <c r="N13" s="69" t="e">
        <f>IF(ISNUMBER(Results!H9),Results!H9,NA())</f>
        <v>#N/A</v>
      </c>
      <c r="O13" s="2" t="str">
        <f>Results!J9</f>
        <v>OKAY</v>
      </c>
      <c r="P13" s="49"/>
      <c r="Q13" s="49"/>
      <c r="R13" s="49"/>
      <c r="IS13" s="2" t="str">
        <f>'Gene Table'!A9</f>
        <v>A07</v>
      </c>
      <c r="IT13" s="2" t="str">
        <f>'Gene Table'!D9</f>
        <v>Acsl5</v>
      </c>
      <c r="IU13" s="68">
        <f t="shared" si="0"/>
        <v>-0.1526409999999994</v>
      </c>
      <c r="IV13" s="69">
        <f t="shared" si="1"/>
      </c>
    </row>
    <row r="14" spans="11:256" ht="15" customHeight="1">
      <c r="K14" s="2" t="str">
        <f>'Gene Table'!A10</f>
        <v>A08</v>
      </c>
      <c r="L14" s="2" t="str">
        <f>'Gene Table'!D10</f>
        <v>Acsm3</v>
      </c>
      <c r="M14" s="68">
        <f>IF(ISNUMBER(Results!G10),LOG(Results!G10,2),NA())</f>
        <v>0.15362599999999924</v>
      </c>
      <c r="N14" s="69" t="e">
        <f>IF(ISNUMBER(Results!H10),Results!H10,NA())</f>
        <v>#N/A</v>
      </c>
      <c r="O14" s="2" t="str">
        <f>Results!J10</f>
        <v>OKAY</v>
      </c>
      <c r="P14" s="70"/>
      <c r="Q14" s="49"/>
      <c r="R14" s="49"/>
      <c r="IS14" s="2" t="str">
        <f>'Gene Table'!A10</f>
        <v>A08</v>
      </c>
      <c r="IT14" s="2" t="str">
        <f>'Gene Table'!D10</f>
        <v>Acsm3</v>
      </c>
      <c r="IU14" s="68">
        <f t="shared" si="0"/>
        <v>0.15362599999999924</v>
      </c>
      <c r="IV14" s="69">
        <f t="shared" si="1"/>
      </c>
    </row>
    <row r="15" spans="11:256" ht="15" customHeight="1">
      <c r="K15" s="2" t="str">
        <f>'Gene Table'!A11</f>
        <v>A09</v>
      </c>
      <c r="L15" s="2" t="str">
        <f>'Gene Table'!D11</f>
        <v>Adipor1</v>
      </c>
      <c r="M15" s="68">
        <f>IF(ISNUMBER(Results!G11),LOG(Results!G11,2),NA())</f>
        <v>0.8482090000000008</v>
      </c>
      <c r="N15" s="69" t="e">
        <f>IF(ISNUMBER(Results!H11),Results!H11,NA())</f>
        <v>#N/A</v>
      </c>
      <c r="O15" s="2" t="str">
        <f>Results!J11</f>
        <v>OKAY</v>
      </c>
      <c r="P15" s="49"/>
      <c r="Q15" s="49"/>
      <c r="R15" s="49"/>
      <c r="IS15" s="2" t="str">
        <f>'Gene Table'!A11</f>
        <v>A09</v>
      </c>
      <c r="IT15" s="2" t="str">
        <f>'Gene Table'!D11</f>
        <v>Adipor1</v>
      </c>
      <c r="IU15" s="68">
        <f t="shared" si="0"/>
        <v>0.8482090000000008</v>
      </c>
      <c r="IV15" s="69">
        <f t="shared" si="1"/>
      </c>
    </row>
    <row r="16" spans="11:256" ht="15" customHeight="1">
      <c r="K16" s="2" t="str">
        <f>'Gene Table'!A12</f>
        <v>A10</v>
      </c>
      <c r="L16" s="2" t="str">
        <f>'Gene Table'!D12</f>
        <v>Adipor2</v>
      </c>
      <c r="M16" s="68">
        <f>IF(ISNUMBER(Results!G12),LOG(Results!G12,2),NA())</f>
        <v>0.1673059999999998</v>
      </c>
      <c r="N16" s="69" t="e">
        <f>IF(ISNUMBER(Results!H12),Results!H12,NA())</f>
        <v>#N/A</v>
      </c>
      <c r="O16" s="2" t="str">
        <f>Results!J12</f>
        <v>OKAY</v>
      </c>
      <c r="P16" s="49"/>
      <c r="Q16" s="49"/>
      <c r="R16" s="49"/>
      <c r="IS16" s="2" t="str">
        <f>'Gene Table'!A12</f>
        <v>A10</v>
      </c>
      <c r="IT16" s="2" t="str">
        <f>'Gene Table'!D12</f>
        <v>Adipor2</v>
      </c>
      <c r="IU16" s="68">
        <f t="shared" si="0"/>
        <v>0.1673059999999998</v>
      </c>
      <c r="IV16" s="69">
        <f t="shared" si="1"/>
      </c>
    </row>
    <row r="17" spans="11:256" ht="15" customHeight="1">
      <c r="K17" s="2" t="str">
        <f>'Gene Table'!A13</f>
        <v>A11</v>
      </c>
      <c r="L17" s="2" t="str">
        <f>'Gene Table'!D13</f>
        <v>Akt1</v>
      </c>
      <c r="M17" s="68">
        <f>IF(ISNUMBER(Results!G13),LOG(Results!G13,2),NA())</f>
        <v>0.07767300000000076</v>
      </c>
      <c r="N17" s="69" t="e">
        <f>IF(ISNUMBER(Results!H13),Results!H13,NA())</f>
        <v>#N/A</v>
      </c>
      <c r="O17" s="2" t="str">
        <f>Results!J13</f>
        <v>OKAY</v>
      </c>
      <c r="P17" s="49"/>
      <c r="Q17" s="49"/>
      <c r="R17" s="49"/>
      <c r="IS17" s="2" t="str">
        <f>'Gene Table'!A13</f>
        <v>A11</v>
      </c>
      <c r="IT17" s="2" t="str">
        <f>'Gene Table'!D13</f>
        <v>Akt1</v>
      </c>
      <c r="IU17" s="68">
        <f t="shared" si="0"/>
        <v>0.07767300000000076</v>
      </c>
      <c r="IV17" s="69">
        <f t="shared" si="1"/>
      </c>
    </row>
    <row r="18" spans="11:256" ht="15" customHeight="1">
      <c r="K18" s="2" t="str">
        <f>'Gene Table'!A14</f>
        <v>A12</v>
      </c>
      <c r="L18" s="2" t="str">
        <f>'Gene Table'!D14</f>
        <v>Apoa1</v>
      </c>
      <c r="M18" s="68">
        <f>IF(ISNUMBER(Results!G14),LOG(Results!G14,2),NA())</f>
        <v>0.046089999999999486</v>
      </c>
      <c r="N18" s="69" t="e">
        <f>IF(ISNUMBER(Results!H14),Results!H14,NA())</f>
        <v>#N/A</v>
      </c>
      <c r="O18" s="2" t="str">
        <f>Results!J14</f>
        <v>OKAY</v>
      </c>
      <c r="P18" s="49"/>
      <c r="Q18" s="49"/>
      <c r="R18" s="49"/>
      <c r="IS18" s="2" t="str">
        <f>'Gene Table'!A14</f>
        <v>A12</v>
      </c>
      <c r="IT18" s="2" t="str">
        <f>'Gene Table'!D14</f>
        <v>Apoa1</v>
      </c>
      <c r="IU18" s="68">
        <f t="shared" si="0"/>
        <v>0.046089999999999486</v>
      </c>
      <c r="IV18" s="69">
        <f t="shared" si="1"/>
      </c>
    </row>
    <row r="19" spans="11:256" ht="15" customHeight="1">
      <c r="K19" s="2" t="str">
        <f>'Gene Table'!A15</f>
        <v>B01</v>
      </c>
      <c r="L19" s="2" t="str">
        <f>'Gene Table'!D15</f>
        <v>Apob</v>
      </c>
      <c r="M19" s="68">
        <f>IF(ISNUMBER(Results!G15),LOG(Results!G15,2),NA())</f>
        <v>0.6830259999999981</v>
      </c>
      <c r="N19" s="69" t="e">
        <f>IF(ISNUMBER(Results!H15),Results!H15,NA())</f>
        <v>#N/A</v>
      </c>
      <c r="O19" s="2" t="str">
        <f>Results!J15</f>
        <v>OKAY</v>
      </c>
      <c r="P19" s="49"/>
      <c r="Q19" s="49"/>
      <c r="R19" s="49"/>
      <c r="IS19" s="2" t="str">
        <f>'Gene Table'!A15</f>
        <v>B01</v>
      </c>
      <c r="IT19" s="2" t="str">
        <f>'Gene Table'!D15</f>
        <v>Apob</v>
      </c>
      <c r="IU19" s="68">
        <f t="shared" si="0"/>
        <v>0.6830259999999981</v>
      </c>
      <c r="IV19" s="69">
        <f t="shared" si="1"/>
      </c>
    </row>
    <row r="20" spans="11:256" ht="15" customHeight="1">
      <c r="K20" s="2" t="str">
        <f>'Gene Table'!A16</f>
        <v>B02</v>
      </c>
      <c r="L20" s="2" t="str">
        <f>'Gene Table'!D16</f>
        <v>Apoc3</v>
      </c>
      <c r="M20" s="68">
        <f>IF(ISNUMBER(Results!G16),LOG(Results!G16,2),NA())</f>
        <v>0.936641999999999</v>
      </c>
      <c r="N20" s="69" t="e">
        <f>IF(ISNUMBER(Results!H16),Results!H16,NA())</f>
        <v>#N/A</v>
      </c>
      <c r="O20" s="2" t="str">
        <f>Results!J16</f>
        <v>OKAY</v>
      </c>
      <c r="P20" s="70"/>
      <c r="Q20" s="49"/>
      <c r="R20" s="49"/>
      <c r="IS20" s="2" t="str">
        <f>'Gene Table'!A16</f>
        <v>B02</v>
      </c>
      <c r="IT20" s="2" t="str">
        <f>'Gene Table'!D16</f>
        <v>Apoc3</v>
      </c>
      <c r="IU20" s="68">
        <f t="shared" si="0"/>
        <v>0.936641999999999</v>
      </c>
      <c r="IV20" s="69">
        <f t="shared" si="1"/>
      </c>
    </row>
    <row r="21" spans="11:256" ht="15" customHeight="1">
      <c r="K21" s="2" t="str">
        <f>'Gene Table'!A17</f>
        <v>B03</v>
      </c>
      <c r="L21" s="2" t="str">
        <f>'Gene Table'!D17</f>
        <v>Apoe</v>
      </c>
      <c r="M21" s="68">
        <f>IF(ISNUMBER(Results!G17),LOG(Results!G17,2),NA())</f>
        <v>-0.607047999999999</v>
      </c>
      <c r="N21" s="69" t="e">
        <f>IF(ISNUMBER(Results!H17),Results!H17,NA())</f>
        <v>#N/A</v>
      </c>
      <c r="O21" s="2" t="str">
        <f>Results!J17</f>
        <v>OKAY</v>
      </c>
      <c r="P21" s="70"/>
      <c r="Q21" s="49"/>
      <c r="R21" s="49"/>
      <c r="IS21" s="2" t="str">
        <f>'Gene Table'!A17</f>
        <v>B03</v>
      </c>
      <c r="IT21" s="2" t="str">
        <f>'Gene Table'!D17</f>
        <v>Apoe</v>
      </c>
      <c r="IU21" s="68">
        <f t="shared" si="0"/>
        <v>-0.607047999999999</v>
      </c>
      <c r="IV21" s="69">
        <f t="shared" si="1"/>
      </c>
    </row>
    <row r="22" spans="11:256" ht="15" customHeight="1">
      <c r="K22" s="2" t="str">
        <f>'Gene Table'!A18</f>
        <v>B04</v>
      </c>
      <c r="L22" s="2" t="str">
        <f>'Gene Table'!D18</f>
        <v>Atp5c1</v>
      </c>
      <c r="M22" s="68">
        <f>IF(ISNUMBER(Results!G18),LOG(Results!G18,2),NA())</f>
        <v>0.41608100000000187</v>
      </c>
      <c r="N22" s="69" t="e">
        <f>IF(ISNUMBER(Results!H18),Results!H18,NA())</f>
        <v>#N/A</v>
      </c>
      <c r="O22" s="2" t="str">
        <f>Results!J18</f>
        <v>OKAY</v>
      </c>
      <c r="P22" s="49"/>
      <c r="Q22" s="49"/>
      <c r="R22" s="49"/>
      <c r="IS22" s="2" t="str">
        <f>'Gene Table'!A18</f>
        <v>B04</v>
      </c>
      <c r="IT22" s="2" t="str">
        <f>'Gene Table'!D18</f>
        <v>Atp5c1</v>
      </c>
      <c r="IU22" s="68">
        <f t="shared" si="0"/>
        <v>0.41608100000000187</v>
      </c>
      <c r="IV22" s="69">
        <f t="shared" si="1"/>
      </c>
    </row>
    <row r="23" spans="11:256" ht="15" customHeight="1">
      <c r="K23" s="2" t="str">
        <f>'Gene Table'!A19</f>
        <v>B05</v>
      </c>
      <c r="L23" s="2" t="str">
        <f>'Gene Table'!D19</f>
        <v>Casp3</v>
      </c>
      <c r="M23" s="68">
        <f>IF(ISNUMBER(Results!G19),LOG(Results!G19,2),NA())</f>
        <v>0.8884989999999993</v>
      </c>
      <c r="N23" s="69" t="e">
        <f>IF(ISNUMBER(Results!H19),Results!H19,NA())</f>
        <v>#N/A</v>
      </c>
      <c r="O23" s="2" t="str">
        <f>Results!J19</f>
        <v>OKAY</v>
      </c>
      <c r="P23" s="49"/>
      <c r="Q23" s="49"/>
      <c r="R23" s="49"/>
      <c r="IS23" s="2" t="str">
        <f>'Gene Table'!A19</f>
        <v>B05</v>
      </c>
      <c r="IT23" s="2" t="str">
        <f>'Gene Table'!D19</f>
        <v>Casp3</v>
      </c>
      <c r="IU23" s="68">
        <f t="shared" si="0"/>
        <v>0.8884989999999993</v>
      </c>
      <c r="IV23" s="69">
        <f t="shared" si="1"/>
      </c>
    </row>
    <row r="24" spans="11:256" ht="15" customHeight="1">
      <c r="K24" s="2" t="str">
        <f>'Gene Table'!A20</f>
        <v>B06</v>
      </c>
      <c r="L24" s="2" t="str">
        <f>'Gene Table'!D20</f>
        <v>Cd36</v>
      </c>
      <c r="M24" s="68">
        <f>IF(ISNUMBER(Results!G20),LOG(Results!G20,2),NA())</f>
        <v>1.8231079999999977</v>
      </c>
      <c r="N24" s="69" t="e">
        <f>IF(ISNUMBER(Results!H20),Results!H20,NA())</f>
        <v>#N/A</v>
      </c>
      <c r="O24" s="2" t="str">
        <f>Results!J20</f>
        <v>OKAY</v>
      </c>
      <c r="P24" s="49"/>
      <c r="Q24" s="49"/>
      <c r="R24" s="49"/>
      <c r="IS24" s="2" t="str">
        <f>'Gene Table'!A20</f>
        <v>B06</v>
      </c>
      <c r="IT24" s="2" t="str">
        <f>'Gene Table'!D20</f>
        <v>Cd36</v>
      </c>
      <c r="IU24" s="68">
        <f t="shared" si="0"/>
        <v>1.8231079999999977</v>
      </c>
      <c r="IV24" s="69">
        <f t="shared" si="1"/>
      </c>
    </row>
    <row r="25" spans="11:256" ht="15" customHeight="1">
      <c r="K25" s="2" t="str">
        <f>'Gene Table'!A21</f>
        <v>B07</v>
      </c>
      <c r="L25" s="2" t="str">
        <f>'Gene Table'!D21</f>
        <v>Cebpb</v>
      </c>
      <c r="M25" s="68">
        <f>IF(ISNUMBER(Results!G21),LOG(Results!G21,2),NA())</f>
        <v>-0.8064950000000018</v>
      </c>
      <c r="N25" s="69" t="e">
        <f>IF(ISNUMBER(Results!H21),Results!H21,NA())</f>
        <v>#N/A</v>
      </c>
      <c r="O25" s="2" t="str">
        <f>Results!J21</f>
        <v>OKAY</v>
      </c>
      <c r="P25" s="49"/>
      <c r="Q25" s="49"/>
      <c r="R25" s="49"/>
      <c r="IS25" s="2" t="str">
        <f>'Gene Table'!A21</f>
        <v>B07</v>
      </c>
      <c r="IT25" s="2" t="str">
        <f>'Gene Table'!D21</f>
        <v>Cebpb</v>
      </c>
      <c r="IU25" s="68">
        <f t="shared" si="0"/>
        <v>-0.8064950000000018</v>
      </c>
      <c r="IV25" s="69">
        <f t="shared" si="1"/>
      </c>
    </row>
    <row r="26" spans="11:256" ht="15" customHeight="1">
      <c r="K26" s="2" t="str">
        <f>'Gene Table'!A22</f>
        <v>B08</v>
      </c>
      <c r="L26" s="2" t="str">
        <f>'Gene Table'!D22</f>
        <v>Cnbp</v>
      </c>
      <c r="M26" s="68">
        <f>IF(ISNUMBER(Results!G22),LOG(Results!G22,2),NA())</f>
        <v>-0.053703999999999516</v>
      </c>
      <c r="N26" s="69" t="e">
        <f>IF(ISNUMBER(Results!H22),Results!H22,NA())</f>
        <v>#N/A</v>
      </c>
      <c r="O26" s="2" t="str">
        <f>Results!J22</f>
        <v>OKAY</v>
      </c>
      <c r="P26" s="49"/>
      <c r="Q26" s="49"/>
      <c r="R26" s="49"/>
      <c r="IS26" s="2" t="str">
        <f>'Gene Table'!A22</f>
        <v>B08</v>
      </c>
      <c r="IT26" s="2" t="str">
        <f>'Gene Table'!D22</f>
        <v>Cnbp</v>
      </c>
      <c r="IU26" s="68">
        <f aca="true" t="shared" si="2" ref="IU26:IU38">IF(ISNUMBER(M26),M26,"")</f>
        <v>-0.053703999999999516</v>
      </c>
      <c r="IV26" s="69">
        <f aca="true" t="shared" si="3" ref="IV26:IV38">IF(ISNUMBER(N26),N26,"")</f>
      </c>
    </row>
    <row r="27" spans="11:256" ht="15" customHeight="1">
      <c r="K27" s="2" t="str">
        <f>'Gene Table'!A23</f>
        <v>B09</v>
      </c>
      <c r="L27" s="2" t="str">
        <f>'Gene Table'!D23</f>
        <v>Cpt1a</v>
      </c>
      <c r="M27" s="68">
        <f>IF(ISNUMBER(Results!G23),LOG(Results!G23,2),NA())</f>
        <v>-1.1108949999999993</v>
      </c>
      <c r="N27" s="69" t="e">
        <f>IF(ISNUMBER(Results!H23),Results!H23,NA())</f>
        <v>#N/A</v>
      </c>
      <c r="O27" s="2" t="str">
        <f>Results!J23</f>
        <v>OKAY</v>
      </c>
      <c r="P27" s="49"/>
      <c r="Q27" s="49"/>
      <c r="R27" s="49"/>
      <c r="IS27" s="2" t="str">
        <f>'Gene Table'!A23</f>
        <v>B09</v>
      </c>
      <c r="IT27" s="2" t="str">
        <f>'Gene Table'!D23</f>
        <v>Cpt1a</v>
      </c>
      <c r="IU27" s="68">
        <f t="shared" si="2"/>
        <v>-1.1108949999999993</v>
      </c>
      <c r="IV27" s="69">
        <f t="shared" si="3"/>
      </c>
    </row>
    <row r="28" spans="11:256" ht="15" customHeight="1">
      <c r="K28" s="2" t="str">
        <f>'Gene Table'!A24</f>
        <v>B10</v>
      </c>
      <c r="L28" s="2" t="str">
        <f>'Gene Table'!D24</f>
        <v>Cpt2</v>
      </c>
      <c r="M28" s="68">
        <f>IF(ISNUMBER(Results!G24),LOG(Results!G24,2),NA())</f>
        <v>0.8114229999999979</v>
      </c>
      <c r="N28" s="69" t="e">
        <f>IF(ISNUMBER(Results!H24),Results!H24,NA())</f>
        <v>#N/A</v>
      </c>
      <c r="O28" s="2" t="str">
        <f>Results!J24</f>
        <v>OKAY</v>
      </c>
      <c r="P28" s="49"/>
      <c r="Q28" s="49"/>
      <c r="R28" s="49"/>
      <c r="IS28" s="2" t="str">
        <f>'Gene Table'!A24</f>
        <v>B10</v>
      </c>
      <c r="IT28" s="2" t="str">
        <f>'Gene Table'!D24</f>
        <v>Cpt2</v>
      </c>
      <c r="IU28" s="68">
        <f t="shared" si="2"/>
        <v>0.8114229999999979</v>
      </c>
      <c r="IV28" s="69">
        <f t="shared" si="3"/>
      </c>
    </row>
    <row r="29" spans="11:256" ht="15" customHeight="1">
      <c r="K29" s="2" t="str">
        <f>'Gene Table'!A25</f>
        <v>B11</v>
      </c>
      <c r="L29" s="2" t="str">
        <f>'Gene Table'!D25</f>
        <v>Cyp2e1</v>
      </c>
      <c r="M29" s="68">
        <f>IF(ISNUMBER(Results!G25),LOG(Results!G25,2),NA())</f>
        <v>1.9592559999999999</v>
      </c>
      <c r="N29" s="69" t="e">
        <f>IF(ISNUMBER(Results!H25),Results!H25,NA())</f>
        <v>#N/A</v>
      </c>
      <c r="O29" s="2" t="str">
        <f>Results!J25</f>
        <v>OKAY</v>
      </c>
      <c r="P29" s="49"/>
      <c r="Q29" s="49"/>
      <c r="R29" s="49"/>
      <c r="IS29" s="2" t="str">
        <f>'Gene Table'!A25</f>
        <v>B11</v>
      </c>
      <c r="IT29" s="2" t="str">
        <f>'Gene Table'!D25</f>
        <v>Cyp2e1</v>
      </c>
      <c r="IU29" s="68">
        <f t="shared" si="2"/>
        <v>1.9592559999999999</v>
      </c>
      <c r="IV29" s="69">
        <f t="shared" si="3"/>
      </c>
    </row>
    <row r="30" spans="11:256" ht="15" customHeight="1">
      <c r="K30" s="2" t="str">
        <f>'Gene Table'!A26</f>
        <v>B12</v>
      </c>
      <c r="L30" s="2" t="str">
        <f>'Gene Table'!D26</f>
        <v>Cyp7a1</v>
      </c>
      <c r="M30" s="68">
        <f>IF(ISNUMBER(Results!G26),LOG(Results!G26,2),NA())</f>
        <v>0.6796340000000002</v>
      </c>
      <c r="N30" s="69" t="e">
        <f>IF(ISNUMBER(Results!H26),Results!H26,NA())</f>
        <v>#N/A</v>
      </c>
      <c r="O30" s="2" t="str">
        <f>Results!J26</f>
        <v>OKAY</v>
      </c>
      <c r="P30" s="49"/>
      <c r="Q30" s="49"/>
      <c r="R30" s="49"/>
      <c r="IS30" s="2" t="str">
        <f>'Gene Table'!A26</f>
        <v>B12</v>
      </c>
      <c r="IT30" s="2" t="str">
        <f>'Gene Table'!D26</f>
        <v>Cyp7a1</v>
      </c>
      <c r="IU30" s="68">
        <f t="shared" si="2"/>
        <v>0.6796340000000002</v>
      </c>
      <c r="IV30" s="69">
        <f t="shared" si="3"/>
      </c>
    </row>
    <row r="31" spans="11:256" ht="15" customHeight="1">
      <c r="K31" s="2" t="str">
        <f>'Gene Table'!A27</f>
        <v>C01</v>
      </c>
      <c r="L31" s="2" t="str">
        <f>'Gene Table'!D27</f>
        <v>Dgat2</v>
      </c>
      <c r="M31" s="68">
        <f>IF(ISNUMBER(Results!G27),LOG(Results!G27,2),NA())</f>
        <v>0.08549599999999946</v>
      </c>
      <c r="N31" s="69" t="e">
        <f>IF(ISNUMBER(Results!H27),Results!H27,NA())</f>
        <v>#N/A</v>
      </c>
      <c r="O31" s="2" t="str">
        <f>Results!J27</f>
        <v>OKAY</v>
      </c>
      <c r="P31" s="49"/>
      <c r="Q31" s="49"/>
      <c r="R31" s="49"/>
      <c r="IS31" s="2" t="str">
        <f>'Gene Table'!A27</f>
        <v>C01</v>
      </c>
      <c r="IT31" s="2" t="str">
        <f>'Gene Table'!D27</f>
        <v>Dgat2</v>
      </c>
      <c r="IU31" s="68">
        <f t="shared" si="2"/>
        <v>0.08549599999999946</v>
      </c>
      <c r="IV31" s="69">
        <f t="shared" si="3"/>
      </c>
    </row>
    <row r="32" spans="11:256" ht="15" customHeight="1">
      <c r="K32" s="2" t="str">
        <f>'Gene Table'!A28</f>
        <v>C02</v>
      </c>
      <c r="L32" s="2" t="str">
        <f>'Gene Table'!D28</f>
        <v>Fabp1</v>
      </c>
      <c r="M32" s="68">
        <f>IF(ISNUMBER(Results!G28),LOG(Results!G28,2),NA())</f>
        <v>-0.23117799999999997</v>
      </c>
      <c r="N32" s="69" t="e">
        <f>IF(ISNUMBER(Results!H28),Results!H28,NA())</f>
        <v>#N/A</v>
      </c>
      <c r="O32" s="2" t="str">
        <f>Results!J28</f>
        <v>OKAY</v>
      </c>
      <c r="P32" s="49"/>
      <c r="Q32" s="49"/>
      <c r="R32" s="49"/>
      <c r="IS32" s="2" t="str">
        <f>'Gene Table'!A28</f>
        <v>C02</v>
      </c>
      <c r="IT32" s="2" t="str">
        <f>'Gene Table'!D28</f>
        <v>Fabp1</v>
      </c>
      <c r="IU32" s="68">
        <f t="shared" si="2"/>
        <v>-0.23117799999999997</v>
      </c>
      <c r="IV32" s="69">
        <f t="shared" si="3"/>
      </c>
    </row>
    <row r="33" spans="11:256" ht="15" customHeight="1">
      <c r="K33" s="2" t="str">
        <f>'Gene Table'!A29</f>
        <v>C03</v>
      </c>
      <c r="L33" s="2" t="str">
        <f>'Gene Table'!D29</f>
        <v>Fabp3</v>
      </c>
      <c r="M33" s="68">
        <f>IF(ISNUMBER(Results!G29),LOG(Results!G29,2),NA())</f>
        <v>-0.30535300000000015</v>
      </c>
      <c r="N33" s="69" t="e">
        <f>IF(ISNUMBER(Results!H29),Results!H29,NA())</f>
        <v>#N/A</v>
      </c>
      <c r="O33" s="2" t="str">
        <f>Results!J29</f>
        <v>OKAY</v>
      </c>
      <c r="P33" s="49"/>
      <c r="Q33" s="49"/>
      <c r="R33" s="49"/>
      <c r="IS33" s="2" t="str">
        <f>'Gene Table'!A29</f>
        <v>C03</v>
      </c>
      <c r="IT33" s="2" t="str">
        <f>'Gene Table'!D29</f>
        <v>Fabp3</v>
      </c>
      <c r="IU33" s="68">
        <f t="shared" si="2"/>
        <v>-0.30535300000000015</v>
      </c>
      <c r="IV33" s="69">
        <f t="shared" si="3"/>
      </c>
    </row>
    <row r="34" spans="11:256" ht="15" customHeight="1">
      <c r="K34" s="2" t="str">
        <f>'Gene Table'!A30</f>
        <v>C04</v>
      </c>
      <c r="L34" s="2" t="str">
        <f>'Gene Table'!D30</f>
        <v>Fabp5</v>
      </c>
      <c r="M34" s="68">
        <f>IF(ISNUMBER(Results!G30),LOG(Results!G30,2),NA())</f>
        <v>-2.2485639999999982</v>
      </c>
      <c r="N34" s="69" t="e">
        <f>IF(ISNUMBER(Results!H30),Results!H30,NA())</f>
        <v>#N/A</v>
      </c>
      <c r="O34" s="2" t="str">
        <f>Results!J30</f>
        <v>OKAY</v>
      </c>
      <c r="P34" s="49"/>
      <c r="Q34" s="49"/>
      <c r="R34" s="49"/>
      <c r="IS34" s="2" t="str">
        <f>'Gene Table'!A30</f>
        <v>C04</v>
      </c>
      <c r="IT34" s="2" t="str">
        <f>'Gene Table'!D30</f>
        <v>Fabp5</v>
      </c>
      <c r="IU34" s="68">
        <f t="shared" si="2"/>
        <v>-2.2485639999999982</v>
      </c>
      <c r="IV34" s="69">
        <f t="shared" si="3"/>
      </c>
    </row>
    <row r="35" spans="11:256" ht="15" customHeight="1">
      <c r="K35" s="2" t="str">
        <f>'Gene Table'!A31</f>
        <v>C05</v>
      </c>
      <c r="L35" s="2" t="str">
        <f>'Gene Table'!D31</f>
        <v>Fas</v>
      </c>
      <c r="M35" s="68">
        <f>IF(ISNUMBER(Results!G31),LOG(Results!G31,2),NA())</f>
        <v>-0.9990650000000016</v>
      </c>
      <c r="N35" s="69" t="e">
        <f>IF(ISNUMBER(Results!H31),Results!H31,NA())</f>
        <v>#N/A</v>
      </c>
      <c r="O35" s="2" t="str">
        <f>Results!J31</f>
        <v>OKAY</v>
      </c>
      <c r="P35" s="49"/>
      <c r="Q35" s="49"/>
      <c r="R35" s="49"/>
      <c r="IS35" s="2" t="str">
        <f>'Gene Table'!A31</f>
        <v>C05</v>
      </c>
      <c r="IT35" s="2" t="str">
        <f>'Gene Table'!D31</f>
        <v>Fas</v>
      </c>
      <c r="IU35" s="68">
        <f t="shared" si="2"/>
        <v>-0.9990650000000016</v>
      </c>
      <c r="IV35" s="69">
        <f t="shared" si="3"/>
      </c>
    </row>
    <row r="36" spans="11:256" ht="15" customHeight="1">
      <c r="K36" s="2" t="str">
        <f>'Gene Table'!A32</f>
        <v>C06</v>
      </c>
      <c r="L36" s="2" t="str">
        <f>'Gene Table'!D32</f>
        <v>Fasn</v>
      </c>
      <c r="M36" s="68">
        <f>IF(ISNUMBER(Results!G32),LOG(Results!G32,2),NA())</f>
        <v>-0.7071130000000033</v>
      </c>
      <c r="N36" s="69" t="e">
        <f>IF(ISNUMBER(Results!H32),Results!H32,NA())</f>
        <v>#N/A</v>
      </c>
      <c r="O36" s="2" t="str">
        <f>Results!J32</f>
        <v>OKAY</v>
      </c>
      <c r="P36" s="49"/>
      <c r="Q36" s="49"/>
      <c r="R36" s="49"/>
      <c r="IS36" s="2" t="str">
        <f>'Gene Table'!A32</f>
        <v>C06</v>
      </c>
      <c r="IT36" s="2" t="str">
        <f>'Gene Table'!D32</f>
        <v>Fasn</v>
      </c>
      <c r="IU36" s="68">
        <f t="shared" si="2"/>
        <v>-0.7071130000000033</v>
      </c>
      <c r="IV36" s="69">
        <f t="shared" si="3"/>
      </c>
    </row>
    <row r="37" spans="11:256" ht="15" customHeight="1">
      <c r="K37" s="2" t="str">
        <f>'Gene Table'!A33</f>
        <v>C07</v>
      </c>
      <c r="L37" s="2" t="str">
        <f>'Gene Table'!D33</f>
        <v>Foxa2</v>
      </c>
      <c r="M37" s="68">
        <f>IF(ISNUMBER(Results!G33),LOG(Results!G33,2),NA())</f>
        <v>-0.7899689999999993</v>
      </c>
      <c r="N37" s="69" t="e">
        <f>IF(ISNUMBER(Results!H33),Results!H33,NA())</f>
        <v>#N/A</v>
      </c>
      <c r="O37" s="2" t="str">
        <f>Results!J33</f>
        <v>OKAY</v>
      </c>
      <c r="P37" s="49"/>
      <c r="Q37" s="49"/>
      <c r="R37" s="49"/>
      <c r="IS37" s="2" t="str">
        <f>'Gene Table'!A33</f>
        <v>C07</v>
      </c>
      <c r="IT37" s="2" t="str">
        <f>'Gene Table'!D33</f>
        <v>Foxa2</v>
      </c>
      <c r="IU37" s="68">
        <f t="shared" si="2"/>
        <v>-0.7899689999999993</v>
      </c>
      <c r="IV37" s="69">
        <f t="shared" si="3"/>
      </c>
    </row>
    <row r="38" spans="11:256" ht="15" customHeight="1">
      <c r="K38" s="2" t="str">
        <f>'Gene Table'!A34</f>
        <v>C08</v>
      </c>
      <c r="L38" s="2" t="str">
        <f>'Gene Table'!D34</f>
        <v>G6pc</v>
      </c>
      <c r="M38" s="68">
        <f>IF(ISNUMBER(Results!G34),LOG(Results!G34,2),NA())</f>
        <v>-0.6484180000000029</v>
      </c>
      <c r="N38" s="69" t="e">
        <f>IF(ISNUMBER(Results!H34),Results!H34,NA())</f>
        <v>#N/A</v>
      </c>
      <c r="O38" s="2" t="str">
        <f>Results!J34</f>
        <v>OKAY</v>
      </c>
      <c r="P38" s="49"/>
      <c r="Q38" s="49"/>
      <c r="R38" s="49"/>
      <c r="IS38" s="2" t="str">
        <f>'Gene Table'!A34</f>
        <v>C08</v>
      </c>
      <c r="IT38" s="2" t="str">
        <f>'Gene Table'!D34</f>
        <v>G6pc</v>
      </c>
      <c r="IU38" s="68">
        <f t="shared" si="2"/>
        <v>-0.6484180000000029</v>
      </c>
      <c r="IV38" s="69">
        <f t="shared" si="3"/>
      </c>
    </row>
    <row r="39" spans="11:256" ht="15" customHeight="1">
      <c r="K39" s="2" t="str">
        <f>'Gene Table'!A35</f>
        <v>C09</v>
      </c>
      <c r="L39" s="2" t="str">
        <f>'Gene Table'!D35</f>
        <v>G6pdx</v>
      </c>
      <c r="M39" s="68">
        <f>IF(ISNUMBER(Results!G35),LOG(Results!G35,2),NA())</f>
        <v>-1.424686999999999</v>
      </c>
      <c r="N39" s="69" t="e">
        <f>IF(ISNUMBER(Results!H35),Results!H35,NA())</f>
        <v>#N/A</v>
      </c>
      <c r="O39" s="2" t="str">
        <f>Results!J35</f>
        <v>OKAY</v>
      </c>
      <c r="P39" s="49"/>
      <c r="Q39" s="49"/>
      <c r="R39" s="49"/>
      <c r="IS39" s="2" t="str">
        <f>'Gene Table'!A35</f>
        <v>C09</v>
      </c>
      <c r="IT39" s="2" t="str">
        <f>'Gene Table'!D35</f>
        <v>G6pdx</v>
      </c>
      <c r="IU39" s="68">
        <f aca="true" t="shared" si="4" ref="IU39:IU50">IF(ISNUMBER(M39),M39,"")</f>
        <v>-1.424686999999999</v>
      </c>
      <c r="IV39" s="69">
        <f aca="true" t="shared" si="5" ref="IV39:IV50">IF(ISNUMBER(N39),N39,"")</f>
      </c>
    </row>
    <row r="40" spans="11:256" ht="15" customHeight="1">
      <c r="K40" s="2" t="str">
        <f>'Gene Table'!A36</f>
        <v>C10</v>
      </c>
      <c r="L40" s="2" t="str">
        <f>'Gene Table'!D36</f>
        <v>Gck</v>
      </c>
      <c r="M40" s="68">
        <f>IF(ISNUMBER(Results!G36),LOG(Results!G36,2),NA())</f>
        <v>-2.1295280000000005</v>
      </c>
      <c r="N40" s="69" t="e">
        <f>IF(ISNUMBER(Results!H36),Results!H36,NA())</f>
        <v>#N/A</v>
      </c>
      <c r="O40" s="2" t="str">
        <f>Results!J36</f>
        <v>OKAY</v>
      </c>
      <c r="P40" s="49"/>
      <c r="Q40" s="49"/>
      <c r="R40" s="49"/>
      <c r="IS40" s="2" t="str">
        <f>'Gene Table'!A36</f>
        <v>C10</v>
      </c>
      <c r="IT40" s="2" t="str">
        <f>'Gene Table'!D36</f>
        <v>Gck</v>
      </c>
      <c r="IU40" s="68">
        <f t="shared" si="4"/>
        <v>-2.1295280000000005</v>
      </c>
      <c r="IV40" s="69">
        <f t="shared" si="5"/>
      </c>
    </row>
    <row r="41" spans="11:256" ht="15" customHeight="1">
      <c r="K41" s="2" t="str">
        <f>'Gene Table'!A37</f>
        <v>C11</v>
      </c>
      <c r="L41" s="2" t="str">
        <f>'Gene Table'!D37</f>
        <v>Gsk3b</v>
      </c>
      <c r="M41" s="68">
        <f>IF(ISNUMBER(Results!G37),LOG(Results!G37,2),NA())</f>
        <v>-0.7313350000000015</v>
      </c>
      <c r="N41" s="69" t="e">
        <f>IF(ISNUMBER(Results!H37),Results!H37,NA())</f>
        <v>#N/A</v>
      </c>
      <c r="O41" s="2" t="str">
        <f>Results!J37</f>
        <v>OKAY</v>
      </c>
      <c r="P41" s="49"/>
      <c r="Q41" s="49"/>
      <c r="R41" s="49"/>
      <c r="IS41" s="2" t="str">
        <f>'Gene Table'!A37</f>
        <v>C11</v>
      </c>
      <c r="IT41" s="2" t="str">
        <f>'Gene Table'!D37</f>
        <v>Gsk3b</v>
      </c>
      <c r="IU41" s="68">
        <f t="shared" si="4"/>
        <v>-0.7313350000000015</v>
      </c>
      <c r="IV41" s="69">
        <f t="shared" si="5"/>
      </c>
    </row>
    <row r="42" spans="11:256" ht="15" customHeight="1">
      <c r="K42" s="2" t="str">
        <f>'Gene Table'!A38</f>
        <v>C12</v>
      </c>
      <c r="L42" s="2" t="str">
        <f>'Gene Table'!D38</f>
        <v>Gyk</v>
      </c>
      <c r="M42" s="68">
        <f>IF(ISNUMBER(Results!G38),LOG(Results!G38,2),NA())</f>
        <v>-0.5837129999999997</v>
      </c>
      <c r="N42" s="69" t="e">
        <f>IF(ISNUMBER(Results!H38),Results!H38,NA())</f>
        <v>#N/A</v>
      </c>
      <c r="O42" s="2" t="str">
        <f>Results!J38</f>
        <v>OKAY</v>
      </c>
      <c r="P42" s="49"/>
      <c r="Q42" s="49"/>
      <c r="R42" s="49"/>
      <c r="IS42" s="2" t="str">
        <f>'Gene Table'!A38</f>
        <v>C12</v>
      </c>
      <c r="IT42" s="2" t="str">
        <f>'Gene Table'!D38</f>
        <v>Gyk</v>
      </c>
      <c r="IU42" s="68">
        <f t="shared" si="4"/>
        <v>-0.5837129999999997</v>
      </c>
      <c r="IV42" s="69">
        <f t="shared" si="5"/>
      </c>
    </row>
    <row r="43" spans="11:256" ht="15" customHeight="1">
      <c r="K43" s="2" t="str">
        <f>'Gene Table'!A39</f>
        <v>D01</v>
      </c>
      <c r="L43" s="2" t="str">
        <f>'Gene Table'!D39</f>
        <v>Hmgcr</v>
      </c>
      <c r="M43" s="68">
        <f>IF(ISNUMBER(Results!G39),LOG(Results!G39,2),NA())</f>
        <v>-1.3113949999999976</v>
      </c>
      <c r="N43" s="69" t="e">
        <f>IF(ISNUMBER(Results!H39),Results!H39,NA())</f>
        <v>#N/A</v>
      </c>
      <c r="O43" s="2" t="str">
        <f>Results!J39</f>
        <v>OKAY</v>
      </c>
      <c r="P43" s="49"/>
      <c r="Q43" s="49"/>
      <c r="R43" s="49"/>
      <c r="IS43" s="2" t="str">
        <f>'Gene Table'!A39</f>
        <v>D01</v>
      </c>
      <c r="IT43" s="2" t="str">
        <f>'Gene Table'!D39</f>
        <v>Hmgcr</v>
      </c>
      <c r="IU43" s="68">
        <f t="shared" si="4"/>
        <v>-1.3113949999999976</v>
      </c>
      <c r="IV43" s="69">
        <f t="shared" si="5"/>
      </c>
    </row>
    <row r="44" spans="11:256" ht="15" customHeight="1">
      <c r="K44" s="2" t="str">
        <f>'Gene Table'!A40</f>
        <v>D02</v>
      </c>
      <c r="L44" s="2" t="str">
        <f>'Gene Table'!D40</f>
        <v>Hnf4a</v>
      </c>
      <c r="M44" s="68">
        <f>IF(ISNUMBER(Results!G40),LOG(Results!G40,2),NA())</f>
        <v>-0.6304890000000009</v>
      </c>
      <c r="N44" s="69" t="e">
        <f>IF(ISNUMBER(Results!H40),Results!H40,NA())</f>
        <v>#N/A</v>
      </c>
      <c r="O44" s="2" t="str">
        <f>Results!J40</f>
        <v>OKAY</v>
      </c>
      <c r="P44" s="49"/>
      <c r="Q44" s="49"/>
      <c r="R44" s="49"/>
      <c r="IS44" s="2" t="str">
        <f>'Gene Table'!A40</f>
        <v>D02</v>
      </c>
      <c r="IT44" s="2" t="str">
        <f>'Gene Table'!D40</f>
        <v>Hnf4a</v>
      </c>
      <c r="IU44" s="68">
        <f t="shared" si="4"/>
        <v>-0.6304890000000009</v>
      </c>
      <c r="IV44" s="69">
        <f t="shared" si="5"/>
      </c>
    </row>
    <row r="45" spans="11:256" ht="15" customHeight="1">
      <c r="K45" s="2" t="str">
        <f>'Gene Table'!A41</f>
        <v>D03</v>
      </c>
      <c r="L45" s="2" t="str">
        <f>'Gene Table'!D41</f>
        <v>Ifng</v>
      </c>
      <c r="M45" s="68">
        <f>IF(ISNUMBER(Results!G41),LOG(Results!G41,2),NA())</f>
        <v>0.831304999999997</v>
      </c>
      <c r="N45" s="69" t="e">
        <f>IF(ISNUMBER(Results!H41),Results!H41,NA())</f>
        <v>#N/A</v>
      </c>
      <c r="O45" s="2" t="str">
        <f>Results!J41</f>
        <v>B</v>
      </c>
      <c r="P45" s="49"/>
      <c r="Q45" s="49"/>
      <c r="R45" s="49"/>
      <c r="IS45" s="2" t="str">
        <f>'Gene Table'!A41</f>
        <v>D03</v>
      </c>
      <c r="IT45" s="2" t="str">
        <f>'Gene Table'!D41</f>
        <v>Ifng</v>
      </c>
      <c r="IU45" s="68">
        <f t="shared" si="4"/>
        <v>0.831304999999997</v>
      </c>
      <c r="IV45" s="69">
        <f t="shared" si="5"/>
      </c>
    </row>
    <row r="46" spans="11:256" ht="15" customHeight="1">
      <c r="K46" s="2" t="str">
        <f>'Gene Table'!A42</f>
        <v>D04</v>
      </c>
      <c r="L46" s="2" t="str">
        <f>'Gene Table'!D42</f>
        <v>Igf1</v>
      </c>
      <c r="M46" s="68">
        <f>IF(ISNUMBER(Results!G42),LOG(Results!G42,2),NA())</f>
        <v>-0.39633500000000044</v>
      </c>
      <c r="N46" s="69" t="e">
        <f>IF(ISNUMBER(Results!H42),Results!H42,NA())</f>
        <v>#N/A</v>
      </c>
      <c r="O46" s="2" t="str">
        <f>Results!J42</f>
        <v>OKAY</v>
      </c>
      <c r="P46" s="49"/>
      <c r="Q46" s="49"/>
      <c r="R46" s="49"/>
      <c r="IS46" s="2" t="str">
        <f>'Gene Table'!A42</f>
        <v>D04</v>
      </c>
      <c r="IT46" s="2" t="str">
        <f>'Gene Table'!D42</f>
        <v>Igf1</v>
      </c>
      <c r="IU46" s="68">
        <f t="shared" si="4"/>
        <v>-0.39633500000000044</v>
      </c>
      <c r="IV46" s="69">
        <f t="shared" si="5"/>
      </c>
    </row>
    <row r="47" spans="11:256" ht="15" customHeight="1">
      <c r="K47" s="2" t="str">
        <f>'Gene Table'!A43</f>
        <v>D05</v>
      </c>
      <c r="L47" s="2" t="str">
        <f>'Gene Table'!D43</f>
        <v>Igfbp1</v>
      </c>
      <c r="M47" s="68">
        <f>IF(ISNUMBER(Results!G43),LOG(Results!G43,2),NA())</f>
        <v>-4.502362999999999</v>
      </c>
      <c r="N47" s="69" t="e">
        <f>IF(ISNUMBER(Results!H43),Results!H43,NA())</f>
        <v>#N/A</v>
      </c>
      <c r="O47" s="2" t="str">
        <f>Results!J43</f>
        <v>OKAY</v>
      </c>
      <c r="P47" s="49"/>
      <c r="Q47" s="49"/>
      <c r="R47" s="49"/>
      <c r="IS47" s="2" t="str">
        <f>'Gene Table'!A43</f>
        <v>D05</v>
      </c>
      <c r="IT47" s="2" t="str">
        <f>'Gene Table'!D43</f>
        <v>Igfbp1</v>
      </c>
      <c r="IU47" s="68">
        <f t="shared" si="4"/>
        <v>-4.502362999999999</v>
      </c>
      <c r="IV47" s="69">
        <f t="shared" si="5"/>
      </c>
    </row>
    <row r="48" spans="11:256" ht="15" customHeight="1">
      <c r="K48" s="2" t="str">
        <f>'Gene Table'!A44</f>
        <v>D06</v>
      </c>
      <c r="L48" s="2" t="str">
        <f>'Gene Table'!D44</f>
        <v>Il10</v>
      </c>
      <c r="M48" s="68">
        <f>IF(ISNUMBER(Results!G44),LOG(Results!G44,2),NA())</f>
        <v>0.7670869999999965</v>
      </c>
      <c r="N48" s="69" t="e">
        <f>IF(ISNUMBER(Results!H44),Results!H44,NA())</f>
        <v>#N/A</v>
      </c>
      <c r="O48" s="2" t="str">
        <f>Results!J44</f>
        <v>B</v>
      </c>
      <c r="P48" s="49"/>
      <c r="Q48" s="49"/>
      <c r="R48" s="49"/>
      <c r="IS48" s="2" t="str">
        <f>'Gene Table'!A44</f>
        <v>D06</v>
      </c>
      <c r="IT48" s="2" t="str">
        <f>'Gene Table'!D44</f>
        <v>Il10</v>
      </c>
      <c r="IU48" s="68">
        <f t="shared" si="4"/>
        <v>0.7670869999999965</v>
      </c>
      <c r="IV48" s="69">
        <f t="shared" si="5"/>
      </c>
    </row>
    <row r="49" spans="11:256" ht="15" customHeight="1">
      <c r="K49" s="2" t="str">
        <f>'Gene Table'!A45</f>
        <v>D07</v>
      </c>
      <c r="L49" s="2" t="str">
        <f>'Gene Table'!D45</f>
        <v>Il1b</v>
      </c>
      <c r="M49" s="68">
        <f>IF(ISNUMBER(Results!G45),LOG(Results!G45,2),NA())</f>
        <v>-1.400157</v>
      </c>
      <c r="N49" s="69" t="e">
        <f>IF(ISNUMBER(Results!H45),Results!H45,NA())</f>
        <v>#N/A</v>
      </c>
      <c r="O49" s="2" t="str">
        <f>Results!J45</f>
        <v>OKAY</v>
      </c>
      <c r="P49" s="49"/>
      <c r="Q49" s="49"/>
      <c r="R49" s="49"/>
      <c r="IS49" s="2" t="str">
        <f>'Gene Table'!A45</f>
        <v>D07</v>
      </c>
      <c r="IT49" s="2" t="str">
        <f>'Gene Table'!D45</f>
        <v>Il1b</v>
      </c>
      <c r="IU49" s="68">
        <f t="shared" si="4"/>
        <v>-1.400157</v>
      </c>
      <c r="IV49" s="69">
        <f t="shared" si="5"/>
      </c>
    </row>
    <row r="50" spans="11:256" ht="15" customHeight="1">
      <c r="K50" s="2" t="str">
        <f>'Gene Table'!A46</f>
        <v>D08</v>
      </c>
      <c r="L50" s="2" t="str">
        <f>'Gene Table'!D46</f>
        <v>Il6</v>
      </c>
      <c r="M50" s="68">
        <f>IF(ISNUMBER(Results!G46),LOG(Results!G46,2),NA())</f>
        <v>-1.4867130000000015</v>
      </c>
      <c r="N50" s="69" t="e">
        <f>IF(ISNUMBER(Results!H46),Results!H46,NA())</f>
        <v>#N/A</v>
      </c>
      <c r="O50" s="2" t="str">
        <f>Results!J46</f>
        <v>B</v>
      </c>
      <c r="P50" s="49"/>
      <c r="Q50" s="49"/>
      <c r="R50" s="49"/>
      <c r="IS50" s="2" t="str">
        <f>'Gene Table'!A46</f>
        <v>D08</v>
      </c>
      <c r="IT50" s="2" t="str">
        <f>'Gene Table'!D46</f>
        <v>Il6</v>
      </c>
      <c r="IU50" s="68">
        <f t="shared" si="4"/>
        <v>-1.4867130000000015</v>
      </c>
      <c r="IV50" s="69">
        <f t="shared" si="5"/>
      </c>
    </row>
    <row r="51" spans="11:256" ht="15" customHeight="1">
      <c r="K51" s="2" t="str">
        <f>'Gene Table'!A47</f>
        <v>D09</v>
      </c>
      <c r="L51" s="2" t="str">
        <f>'Gene Table'!D47</f>
        <v>Insr</v>
      </c>
      <c r="M51" s="68">
        <f>IF(ISNUMBER(Results!G47),LOG(Results!G47,2),NA())</f>
        <v>-1.0085830000000013</v>
      </c>
      <c r="N51" s="69" t="e">
        <f>IF(ISNUMBER(Results!H47),Results!H47,NA())</f>
        <v>#N/A</v>
      </c>
      <c r="O51" s="2" t="str">
        <f>Results!J47</f>
        <v>OKAY</v>
      </c>
      <c r="P51" s="49"/>
      <c r="Q51" s="49"/>
      <c r="R51" s="49"/>
      <c r="IS51" s="2" t="str">
        <f>'Gene Table'!A47</f>
        <v>D09</v>
      </c>
      <c r="IT51" s="2" t="str">
        <f>'Gene Table'!D47</f>
        <v>Insr</v>
      </c>
      <c r="IU51" s="68">
        <f aca="true" t="shared" si="6" ref="IU51:IU65">IF(ISNUMBER(M51),M51,"")</f>
        <v>-1.0085830000000013</v>
      </c>
      <c r="IV51" s="69">
        <f aca="true" t="shared" si="7" ref="IV51:IV65">IF(ISNUMBER(N51),N51,"")</f>
      </c>
    </row>
    <row r="52" spans="11:256" ht="15" customHeight="1">
      <c r="K52" s="2" t="str">
        <f>'Gene Table'!A48</f>
        <v>D10</v>
      </c>
      <c r="L52" s="2" t="str">
        <f>'Gene Table'!D48</f>
        <v>Irs1</v>
      </c>
      <c r="M52" s="68">
        <f>IF(ISNUMBER(Results!G48),LOG(Results!G48,2),NA())</f>
        <v>-0.7666520000000007</v>
      </c>
      <c r="N52" s="69" t="e">
        <f>IF(ISNUMBER(Results!H48),Results!H48,NA())</f>
        <v>#N/A</v>
      </c>
      <c r="O52" s="2" t="str">
        <f>Results!J48</f>
        <v>OKAY</v>
      </c>
      <c r="P52" s="49"/>
      <c r="Q52" s="49"/>
      <c r="R52" s="49"/>
      <c r="IS52" s="2" t="str">
        <f>'Gene Table'!A48</f>
        <v>D10</v>
      </c>
      <c r="IT52" s="2" t="str">
        <f>'Gene Table'!D48</f>
        <v>Irs1</v>
      </c>
      <c r="IU52" s="68">
        <f t="shared" si="6"/>
        <v>-0.7666520000000007</v>
      </c>
      <c r="IV52" s="69">
        <f t="shared" si="7"/>
      </c>
    </row>
    <row r="53" spans="11:256" ht="15" customHeight="1">
      <c r="K53" s="2" t="str">
        <f>'Gene Table'!A49</f>
        <v>D11</v>
      </c>
      <c r="L53" s="2" t="str">
        <f>'Gene Table'!D49</f>
        <v>Ldlr</v>
      </c>
      <c r="M53" s="68">
        <f>IF(ISNUMBER(Results!G49),LOG(Results!G49,2),NA())</f>
        <v>-0.032548000000001846</v>
      </c>
      <c r="N53" s="69" t="e">
        <f>IF(ISNUMBER(Results!H49),Results!H49,NA())</f>
        <v>#N/A</v>
      </c>
      <c r="O53" s="2" t="str">
        <f>Results!J49</f>
        <v>OKAY</v>
      </c>
      <c r="P53" s="49"/>
      <c r="Q53" s="49"/>
      <c r="R53" s="49"/>
      <c r="IS53" s="2" t="str">
        <f>'Gene Table'!A49</f>
        <v>D11</v>
      </c>
      <c r="IT53" s="2" t="str">
        <f>'Gene Table'!D49</f>
        <v>Ldlr</v>
      </c>
      <c r="IU53" s="68">
        <f t="shared" si="6"/>
        <v>-0.032548000000001846</v>
      </c>
      <c r="IV53" s="69">
        <f t="shared" si="7"/>
      </c>
    </row>
    <row r="54" spans="11:256" ht="15" customHeight="1">
      <c r="K54" s="2" t="str">
        <f>'Gene Table'!A50</f>
        <v>D12</v>
      </c>
      <c r="L54" s="2" t="str">
        <f>'Gene Table'!D50</f>
        <v>Lepr</v>
      </c>
      <c r="M54" s="68">
        <f>IF(ISNUMBER(Results!G50),LOG(Results!G50,2),NA())</f>
        <v>-1.9348850000000015</v>
      </c>
      <c r="N54" s="69" t="e">
        <f>IF(ISNUMBER(Results!H50),Results!H50,NA())</f>
        <v>#N/A</v>
      </c>
      <c r="O54" s="2" t="str">
        <f>Results!J50</f>
        <v>OKAY</v>
      </c>
      <c r="P54" s="49"/>
      <c r="Q54" s="49"/>
      <c r="R54" s="49"/>
      <c r="IS54" s="2" t="str">
        <f>'Gene Table'!A50</f>
        <v>D12</v>
      </c>
      <c r="IT54" s="2" t="str">
        <f>'Gene Table'!D50</f>
        <v>Lepr</v>
      </c>
      <c r="IU54" s="68">
        <f t="shared" si="6"/>
        <v>-1.9348850000000015</v>
      </c>
      <c r="IV54" s="69">
        <f t="shared" si="7"/>
      </c>
    </row>
    <row r="55" spans="11:256" ht="15" customHeight="1">
      <c r="K55" s="2" t="str">
        <f>'Gene Table'!A51</f>
        <v>E01</v>
      </c>
      <c r="L55" s="2" t="str">
        <f>'Gene Table'!D51</f>
        <v>Lpl</v>
      </c>
      <c r="M55" s="68">
        <f>IF(ISNUMBER(Results!G51),LOG(Results!G51,2),NA())</f>
        <v>-1.5634789999999974</v>
      </c>
      <c r="N55" s="69" t="e">
        <f>IF(ISNUMBER(Results!H51),Results!H51,NA())</f>
        <v>#N/A</v>
      </c>
      <c r="O55" s="2" t="str">
        <f>Results!J51</f>
        <v>OKAY</v>
      </c>
      <c r="P55" s="49"/>
      <c r="Q55" s="49"/>
      <c r="R55" s="49"/>
      <c r="IS55" s="2" t="str">
        <f>'Gene Table'!A51</f>
        <v>E01</v>
      </c>
      <c r="IT55" s="2" t="str">
        <f>'Gene Table'!D51</f>
        <v>Lpl</v>
      </c>
      <c r="IU55" s="68">
        <f t="shared" si="6"/>
        <v>-1.5634789999999974</v>
      </c>
      <c r="IV55" s="69">
        <f t="shared" si="7"/>
      </c>
    </row>
    <row r="56" spans="11:256" ht="15" customHeight="1">
      <c r="K56" s="2" t="str">
        <f>'Gene Table'!A52</f>
        <v>E02</v>
      </c>
      <c r="L56" s="2" t="str">
        <f>'Gene Table'!D52</f>
        <v>Mapk1</v>
      </c>
      <c r="M56" s="68">
        <f>IF(ISNUMBER(Results!G52),LOG(Results!G52,2),NA())</f>
        <v>-0.021522000000000745</v>
      </c>
      <c r="N56" s="69" t="e">
        <f>IF(ISNUMBER(Results!H52),Results!H52,NA())</f>
        <v>#N/A</v>
      </c>
      <c r="O56" s="2" t="str">
        <f>Results!J52</f>
        <v>OKAY</v>
      </c>
      <c r="P56" s="49"/>
      <c r="Q56" s="49"/>
      <c r="R56" s="49"/>
      <c r="IS56" s="2" t="str">
        <f>'Gene Table'!A52</f>
        <v>E02</v>
      </c>
      <c r="IT56" s="2" t="str">
        <f>'Gene Table'!D52</f>
        <v>Mapk1</v>
      </c>
      <c r="IU56" s="68">
        <f t="shared" si="6"/>
        <v>-0.021522000000000745</v>
      </c>
      <c r="IV56" s="69">
        <f t="shared" si="7"/>
      </c>
    </row>
    <row r="57" spans="11:256" ht="15" customHeight="1">
      <c r="K57" s="2" t="str">
        <f>'Gene Table'!A53</f>
        <v>E03</v>
      </c>
      <c r="L57" s="2" t="str">
        <f>'Gene Table'!D53</f>
        <v>Mapk8</v>
      </c>
      <c r="M57" s="68">
        <f>IF(ISNUMBER(Results!G53),LOG(Results!G53,2),NA())</f>
        <v>-0.19419500000000053</v>
      </c>
      <c r="N57" s="69" t="e">
        <f>IF(ISNUMBER(Results!H53),Results!H53,NA())</f>
        <v>#N/A</v>
      </c>
      <c r="O57" s="2" t="str">
        <f>Results!J53</f>
        <v>OKAY</v>
      </c>
      <c r="P57" s="49"/>
      <c r="Q57" s="49"/>
      <c r="R57" s="49"/>
      <c r="IS57" s="2" t="str">
        <f>'Gene Table'!A53</f>
        <v>E03</v>
      </c>
      <c r="IT57" s="2" t="str">
        <f>'Gene Table'!D53</f>
        <v>Mapk8</v>
      </c>
      <c r="IU57" s="68">
        <f t="shared" si="6"/>
        <v>-0.19419500000000053</v>
      </c>
      <c r="IV57" s="69">
        <f t="shared" si="7"/>
      </c>
    </row>
    <row r="58" spans="11:256" ht="15" customHeight="1">
      <c r="K58" s="2" t="str">
        <f>'Gene Table'!A54</f>
        <v>E04</v>
      </c>
      <c r="L58" s="2" t="str">
        <f>'Gene Table'!D54</f>
        <v>Mlxipl</v>
      </c>
      <c r="M58" s="68">
        <f>IF(ISNUMBER(Results!G54),LOG(Results!G54,2),NA())</f>
        <v>-1.618216999999998</v>
      </c>
      <c r="N58" s="69" t="e">
        <f>IF(ISNUMBER(Results!H54),Results!H54,NA())</f>
        <v>#N/A</v>
      </c>
      <c r="O58" s="2" t="str">
        <f>Results!J54</f>
        <v>OKAY</v>
      </c>
      <c r="P58" s="49"/>
      <c r="Q58" s="49"/>
      <c r="R58" s="49"/>
      <c r="IS58" s="2" t="str">
        <f>'Gene Table'!A54</f>
        <v>E04</v>
      </c>
      <c r="IT58" s="2" t="str">
        <f>'Gene Table'!D54</f>
        <v>Mlxipl</v>
      </c>
      <c r="IU58" s="68">
        <f t="shared" si="6"/>
        <v>-1.618216999999998</v>
      </c>
      <c r="IV58" s="69">
        <f t="shared" si="7"/>
      </c>
    </row>
    <row r="59" spans="11:256" ht="15" customHeight="1">
      <c r="K59" s="2" t="str">
        <f>'Gene Table'!A55</f>
        <v>E05</v>
      </c>
      <c r="L59" s="2" t="str">
        <f>'Gene Table'!D55</f>
        <v>Mtor</v>
      </c>
      <c r="M59" s="68">
        <f>IF(ISNUMBER(Results!G55),LOG(Results!G55,2),NA())</f>
        <v>-1.4399160000000002</v>
      </c>
      <c r="N59" s="69" t="e">
        <f>IF(ISNUMBER(Results!H55),Results!H55,NA())</f>
        <v>#N/A</v>
      </c>
      <c r="O59" s="2" t="str">
        <f>Results!J55</f>
        <v>OKAY</v>
      </c>
      <c r="P59" s="49"/>
      <c r="Q59" s="49"/>
      <c r="R59" s="49"/>
      <c r="IS59" s="2" t="str">
        <f>'Gene Table'!A55</f>
        <v>E05</v>
      </c>
      <c r="IT59" s="2" t="str">
        <f>'Gene Table'!D55</f>
        <v>Mtor</v>
      </c>
      <c r="IU59" s="68">
        <f t="shared" si="6"/>
        <v>-1.4399160000000002</v>
      </c>
      <c r="IV59" s="69">
        <f t="shared" si="7"/>
      </c>
    </row>
    <row r="60" spans="11:256" ht="15" customHeight="1">
      <c r="K60" s="2" t="str">
        <f>'Gene Table'!A56</f>
        <v>E06</v>
      </c>
      <c r="L60" s="2" t="str">
        <f>'Gene Table'!D56</f>
        <v>Ndufb6</v>
      </c>
      <c r="M60" s="68">
        <f>IF(ISNUMBER(Results!G56),LOG(Results!G56,2),NA())</f>
        <v>-0.7820680000000023</v>
      </c>
      <c r="N60" s="69" t="e">
        <f>IF(ISNUMBER(Results!H56),Results!H56,NA())</f>
        <v>#N/A</v>
      </c>
      <c r="O60" s="2" t="str">
        <f>Results!J56</f>
        <v>OKAY</v>
      </c>
      <c r="P60" s="49"/>
      <c r="Q60" s="49"/>
      <c r="R60" s="49"/>
      <c r="IS60" s="2" t="str">
        <f>'Gene Table'!A56</f>
        <v>E06</v>
      </c>
      <c r="IT60" s="2" t="str">
        <f>'Gene Table'!D56</f>
        <v>Ndufb6</v>
      </c>
      <c r="IU60" s="68">
        <f t="shared" si="6"/>
        <v>-0.7820680000000023</v>
      </c>
      <c r="IV60" s="69">
        <f t="shared" si="7"/>
      </c>
    </row>
    <row r="61" spans="11:256" ht="15" customHeight="1">
      <c r="K61" s="2" t="str">
        <f>'Gene Table'!A57</f>
        <v>E07</v>
      </c>
      <c r="L61" s="2" t="str">
        <f>'Gene Table'!D57</f>
        <v>Nfkb1</v>
      </c>
      <c r="M61" s="68">
        <f>IF(ISNUMBER(Results!G57),LOG(Results!G57,2),NA())</f>
        <v>-0.13900800000000046</v>
      </c>
      <c r="N61" s="69" t="e">
        <f>IF(ISNUMBER(Results!H57),Results!H57,NA())</f>
        <v>#N/A</v>
      </c>
      <c r="O61" s="2" t="str">
        <f>Results!J57</f>
        <v>OKAY</v>
      </c>
      <c r="P61" s="49"/>
      <c r="Q61" s="49"/>
      <c r="R61" s="49"/>
      <c r="IS61" s="2" t="str">
        <f>'Gene Table'!A57</f>
        <v>E07</v>
      </c>
      <c r="IT61" s="2" t="str">
        <f>'Gene Table'!D57</f>
        <v>Nfkb1</v>
      </c>
      <c r="IU61" s="68">
        <f t="shared" si="6"/>
        <v>-0.13900800000000046</v>
      </c>
      <c r="IV61" s="69">
        <f t="shared" si="7"/>
      </c>
    </row>
    <row r="62" spans="11:256" ht="15" customHeight="1">
      <c r="K62" s="2" t="str">
        <f>'Gene Table'!A58</f>
        <v>E08</v>
      </c>
      <c r="L62" s="2" t="str">
        <f>'Gene Table'!D58</f>
        <v>Nr1h2</v>
      </c>
      <c r="M62" s="68">
        <f>IF(ISNUMBER(Results!G58),LOG(Results!G58,2),NA())</f>
        <v>-0.4512230000000024</v>
      </c>
      <c r="N62" s="69" t="e">
        <f>IF(ISNUMBER(Results!H58),Results!H58,NA())</f>
        <v>#N/A</v>
      </c>
      <c r="O62" s="2" t="str">
        <f>Results!J58</f>
        <v>OKAY</v>
      </c>
      <c r="P62" s="49"/>
      <c r="Q62" s="49"/>
      <c r="R62" s="49"/>
      <c r="IS62" s="2" t="str">
        <f>'Gene Table'!A58</f>
        <v>E08</v>
      </c>
      <c r="IT62" s="2" t="str">
        <f>'Gene Table'!D58</f>
        <v>Nr1h2</v>
      </c>
      <c r="IU62" s="68">
        <f t="shared" si="6"/>
        <v>-0.4512230000000024</v>
      </c>
      <c r="IV62" s="69">
        <f t="shared" si="7"/>
      </c>
    </row>
    <row r="63" spans="11:256" ht="15" customHeight="1">
      <c r="K63" s="2" t="str">
        <f>'Gene Table'!A59</f>
        <v>E09</v>
      </c>
      <c r="L63" s="2" t="str">
        <f>'Gene Table'!D59</f>
        <v>Nr1h3</v>
      </c>
      <c r="M63" s="68">
        <f>IF(ISNUMBER(Results!G59),LOG(Results!G59,2),NA())</f>
        <v>0.5661909999999999</v>
      </c>
      <c r="N63" s="69" t="e">
        <f>IF(ISNUMBER(Results!H59),Results!H59,NA())</f>
        <v>#N/A</v>
      </c>
      <c r="O63" s="2" t="str">
        <f>Results!J59</f>
        <v>OKAY</v>
      </c>
      <c r="P63" s="49"/>
      <c r="Q63" s="49"/>
      <c r="R63" s="49"/>
      <c r="IS63" s="2" t="str">
        <f>'Gene Table'!A59</f>
        <v>E09</v>
      </c>
      <c r="IT63" s="2" t="str">
        <f>'Gene Table'!D59</f>
        <v>Nr1h3</v>
      </c>
      <c r="IU63" s="68">
        <f t="shared" si="6"/>
        <v>0.5661909999999999</v>
      </c>
      <c r="IV63" s="69">
        <f t="shared" si="7"/>
      </c>
    </row>
    <row r="64" spans="11:256" ht="15" customHeight="1">
      <c r="K64" s="2" t="str">
        <f>'Gene Table'!A60</f>
        <v>E10</v>
      </c>
      <c r="L64" s="2" t="str">
        <f>'Gene Table'!D60</f>
        <v>Nr1h4</v>
      </c>
      <c r="M64" s="68">
        <f>IF(ISNUMBER(Results!G60),LOG(Results!G60,2),NA())</f>
        <v>-1.8169220000000017</v>
      </c>
      <c r="N64" s="69" t="e">
        <f>IF(ISNUMBER(Results!H60),Results!H60,NA())</f>
        <v>#N/A</v>
      </c>
      <c r="O64" s="2" t="str">
        <f>Results!J60</f>
        <v>OKAY</v>
      </c>
      <c r="P64" s="49"/>
      <c r="Q64" s="49"/>
      <c r="R64" s="49"/>
      <c r="IS64" s="2" t="str">
        <f>'Gene Table'!A60</f>
        <v>E10</v>
      </c>
      <c r="IT64" s="2" t="str">
        <f>'Gene Table'!D60</f>
        <v>Nr1h4</v>
      </c>
      <c r="IU64" s="68">
        <f t="shared" si="6"/>
        <v>-1.8169220000000017</v>
      </c>
      <c r="IV64" s="69">
        <f t="shared" si="7"/>
      </c>
    </row>
    <row r="65" spans="11:256" ht="15" customHeight="1">
      <c r="K65" s="2" t="str">
        <f>'Gene Table'!A61</f>
        <v>E11</v>
      </c>
      <c r="L65" s="2" t="str">
        <f>'Gene Table'!D61</f>
        <v>Pck2</v>
      </c>
      <c r="M65" s="68">
        <f>IF(ISNUMBER(Results!G61),LOG(Results!G61,2),NA())</f>
        <v>-4.839642999999999</v>
      </c>
      <c r="N65" s="69" t="e">
        <f>IF(ISNUMBER(Results!H61),Results!H61,NA())</f>
        <v>#N/A</v>
      </c>
      <c r="O65" s="2" t="str">
        <f>Results!J61</f>
        <v>A</v>
      </c>
      <c r="P65" s="49"/>
      <c r="Q65" s="49"/>
      <c r="R65" s="49"/>
      <c r="IS65" s="2" t="str">
        <f>'Gene Table'!A61</f>
        <v>E11</v>
      </c>
      <c r="IT65" s="2" t="str">
        <f>'Gene Table'!D61</f>
        <v>Pck2</v>
      </c>
      <c r="IU65" s="68">
        <f t="shared" si="6"/>
        <v>-4.839642999999999</v>
      </c>
      <c r="IV65" s="69">
        <f t="shared" si="7"/>
      </c>
    </row>
    <row r="66" spans="11:256" ht="15" customHeight="1">
      <c r="K66" s="2" t="str">
        <f>'Gene Table'!A62</f>
        <v>E12</v>
      </c>
      <c r="L66" s="2" t="str">
        <f>'Gene Table'!D62</f>
        <v>Pdk4</v>
      </c>
      <c r="M66" s="68">
        <f>IF(ISNUMBER(Results!G62),LOG(Results!G62,2),NA())</f>
        <v>-2.550664000000001</v>
      </c>
      <c r="N66" s="69" t="e">
        <f>IF(ISNUMBER(Results!H62),Results!H62,NA())</f>
        <v>#N/A</v>
      </c>
      <c r="O66" s="2" t="str">
        <f>Results!J62</f>
        <v>OKAY</v>
      </c>
      <c r="P66" s="49"/>
      <c r="Q66" s="49"/>
      <c r="R66" s="49"/>
      <c r="IS66" s="2" t="str">
        <f>'Gene Table'!A62</f>
        <v>E12</v>
      </c>
      <c r="IT66" s="2" t="str">
        <f>'Gene Table'!D62</f>
        <v>Pdk4</v>
      </c>
      <c r="IU66" s="68">
        <f aca="true" t="shared" si="8" ref="IU66:IU78">IF(ISNUMBER(M66),M66,"")</f>
        <v>-2.550664000000001</v>
      </c>
      <c r="IV66" s="69">
        <f aca="true" t="shared" si="9" ref="IV66:IV78">IF(ISNUMBER(N66),N66,"")</f>
      </c>
    </row>
    <row r="67" spans="11:256" ht="15" customHeight="1">
      <c r="K67" s="2" t="str">
        <f>'Gene Table'!A63</f>
        <v>F01</v>
      </c>
      <c r="L67" s="2" t="str">
        <f>'Gene Table'!D63</f>
        <v>Pik3ca</v>
      </c>
      <c r="M67" s="68">
        <f>IF(ISNUMBER(Results!G63),LOG(Results!G63,2),NA())</f>
        <v>-0.25690800000000286</v>
      </c>
      <c r="N67" s="69" t="e">
        <f>IF(ISNUMBER(Results!H63),Results!H63,NA())</f>
        <v>#N/A</v>
      </c>
      <c r="O67" s="2" t="str">
        <f>Results!J63</f>
        <v>OKAY</v>
      </c>
      <c r="P67" s="49"/>
      <c r="Q67" s="49"/>
      <c r="R67" s="49"/>
      <c r="IS67" s="2" t="str">
        <f>'Gene Table'!A63</f>
        <v>F01</v>
      </c>
      <c r="IT67" s="2" t="str">
        <f>'Gene Table'!D63</f>
        <v>Pik3ca</v>
      </c>
      <c r="IU67" s="68">
        <f t="shared" si="8"/>
        <v>-0.25690800000000286</v>
      </c>
      <c r="IV67" s="69">
        <f t="shared" si="9"/>
      </c>
    </row>
    <row r="68" spans="11:256" ht="15" customHeight="1">
      <c r="K68" s="2" t="str">
        <f>'Gene Table'!A64</f>
        <v>F02</v>
      </c>
      <c r="L68" s="2" t="str">
        <f>'Gene Table'!D64</f>
        <v>Pik3r1</v>
      </c>
      <c r="M68" s="68">
        <f>IF(ISNUMBER(Results!G64),LOG(Results!G64,2),NA())</f>
        <v>0.16560600000000042</v>
      </c>
      <c r="N68" s="69" t="e">
        <f>IF(ISNUMBER(Results!H64),Results!H64,NA())</f>
        <v>#N/A</v>
      </c>
      <c r="O68" s="2" t="str">
        <f>Results!J64</f>
        <v>OKAY</v>
      </c>
      <c r="P68" s="49"/>
      <c r="Q68" s="49"/>
      <c r="R68" s="49"/>
      <c r="IS68" s="2" t="str">
        <f>'Gene Table'!A64</f>
        <v>F02</v>
      </c>
      <c r="IT68" s="2" t="str">
        <f>'Gene Table'!D64</f>
        <v>Pik3r1</v>
      </c>
      <c r="IU68" s="68">
        <f t="shared" si="8"/>
        <v>0.16560600000000042</v>
      </c>
      <c r="IV68" s="69">
        <f t="shared" si="9"/>
      </c>
    </row>
    <row r="69" spans="11:256" ht="15" customHeight="1">
      <c r="K69" s="2" t="str">
        <f>'Gene Table'!A65</f>
        <v>F03</v>
      </c>
      <c r="L69" s="2" t="str">
        <f>'Gene Table'!D65</f>
        <v>Pklr</v>
      </c>
      <c r="M69" s="68">
        <f>IF(ISNUMBER(Results!G65),LOG(Results!G65,2),NA())</f>
        <v>-0.6171259999999991</v>
      </c>
      <c r="N69" s="69" t="e">
        <f>IF(ISNUMBER(Results!H65),Results!H65,NA())</f>
        <v>#N/A</v>
      </c>
      <c r="O69" s="2" t="str">
        <f>Results!J65</f>
        <v>OKAY</v>
      </c>
      <c r="P69" s="49"/>
      <c r="Q69" s="49"/>
      <c r="R69" s="49"/>
      <c r="IS69" s="2" t="str">
        <f>'Gene Table'!A65</f>
        <v>F03</v>
      </c>
      <c r="IT69" s="2" t="str">
        <f>'Gene Table'!D65</f>
        <v>Pklr</v>
      </c>
      <c r="IU69" s="68">
        <f t="shared" si="8"/>
        <v>-0.6171259999999991</v>
      </c>
      <c r="IV69" s="69">
        <f t="shared" si="9"/>
      </c>
    </row>
    <row r="70" spans="11:256" ht="15" customHeight="1">
      <c r="K70" s="2" t="str">
        <f>'Gene Table'!A66</f>
        <v>F04</v>
      </c>
      <c r="L70" s="2" t="str">
        <f>'Gene Table'!D66</f>
        <v>Ppa1</v>
      </c>
      <c r="M70" s="68">
        <f>IF(ISNUMBER(Results!G66),LOG(Results!G66,2),NA())</f>
        <v>0.05123200000000254</v>
      </c>
      <c r="N70" s="69" t="e">
        <f>IF(ISNUMBER(Results!H66),Results!H66,NA())</f>
        <v>#N/A</v>
      </c>
      <c r="O70" s="2" t="str">
        <f>Results!J66</f>
        <v>OKAY</v>
      </c>
      <c r="P70" s="49"/>
      <c r="Q70" s="49"/>
      <c r="R70" s="49"/>
      <c r="IS70" s="2" t="str">
        <f>'Gene Table'!A66</f>
        <v>F04</v>
      </c>
      <c r="IT70" s="2" t="str">
        <f>'Gene Table'!D66</f>
        <v>Ppa1</v>
      </c>
      <c r="IU70" s="68">
        <f t="shared" si="8"/>
        <v>0.05123200000000254</v>
      </c>
      <c r="IV70" s="69">
        <f t="shared" si="9"/>
      </c>
    </row>
    <row r="71" spans="11:256" ht="15" customHeight="1">
      <c r="K71" s="2" t="str">
        <f>'Gene Table'!A67</f>
        <v>F05</v>
      </c>
      <c r="L71" s="2" t="str">
        <f>'Gene Table'!D67</f>
        <v>Ppara</v>
      </c>
      <c r="M71" s="68">
        <f>IF(ISNUMBER(Results!G67),LOG(Results!G67,2),NA())</f>
        <v>-0.8518100000000004</v>
      </c>
      <c r="N71" s="69" t="e">
        <f>IF(ISNUMBER(Results!H67),Results!H67,NA())</f>
        <v>#N/A</v>
      </c>
      <c r="O71" s="2" t="str">
        <f>Results!J67</f>
        <v>OKAY</v>
      </c>
      <c r="P71" s="49"/>
      <c r="Q71" s="49"/>
      <c r="R71" s="49"/>
      <c r="IS71" s="2" t="str">
        <f>'Gene Table'!A67</f>
        <v>F05</v>
      </c>
      <c r="IT71" s="2" t="str">
        <f>'Gene Table'!D67</f>
        <v>Ppara</v>
      </c>
      <c r="IU71" s="68">
        <f t="shared" si="8"/>
        <v>-0.8518100000000004</v>
      </c>
      <c r="IV71" s="69">
        <f t="shared" si="9"/>
      </c>
    </row>
    <row r="72" spans="11:256" ht="15" customHeight="1">
      <c r="K72" s="2" t="str">
        <f>'Gene Table'!A68</f>
        <v>F06</v>
      </c>
      <c r="L72" s="2" t="str">
        <f>'Gene Table'!D68</f>
        <v>Ppard</v>
      </c>
      <c r="M72" s="68">
        <f>IF(ISNUMBER(Results!G68),LOG(Results!G68,2),NA())</f>
        <v>-0.8063730000000008</v>
      </c>
      <c r="N72" s="69" t="e">
        <f>IF(ISNUMBER(Results!H68),Results!H68,NA())</f>
        <v>#N/A</v>
      </c>
      <c r="O72" s="2" t="str">
        <f>Results!J68</f>
        <v>OKAY</v>
      </c>
      <c r="P72" s="49"/>
      <c r="Q72" s="49"/>
      <c r="R72" s="49"/>
      <c r="IS72" s="2" t="str">
        <f>'Gene Table'!A68</f>
        <v>F06</v>
      </c>
      <c r="IT72" s="2" t="str">
        <f>'Gene Table'!D68</f>
        <v>Ppard</v>
      </c>
      <c r="IU72" s="68">
        <f t="shared" si="8"/>
        <v>-0.8063730000000008</v>
      </c>
      <c r="IV72" s="69">
        <f t="shared" si="9"/>
      </c>
    </row>
    <row r="73" spans="11:256" ht="15" customHeight="1">
      <c r="K73" s="2" t="str">
        <f>'Gene Table'!A69</f>
        <v>F07</v>
      </c>
      <c r="L73" s="2" t="str">
        <f>'Gene Table'!D69</f>
        <v>Pparg</v>
      </c>
      <c r="M73" s="68">
        <f>IF(ISNUMBER(Results!G69),LOG(Results!G69,2),NA())</f>
        <v>-0.23300500000000218</v>
      </c>
      <c r="N73" s="69" t="e">
        <f>IF(ISNUMBER(Results!H69),Results!H69,NA())</f>
        <v>#N/A</v>
      </c>
      <c r="O73" s="2" t="str">
        <f>Results!J69</f>
        <v>OKAY</v>
      </c>
      <c r="P73" s="49"/>
      <c r="Q73" s="49"/>
      <c r="R73" s="49"/>
      <c r="IS73" s="2" t="str">
        <f>'Gene Table'!A69</f>
        <v>F07</v>
      </c>
      <c r="IT73" s="2" t="str">
        <f>'Gene Table'!D69</f>
        <v>Pparg</v>
      </c>
      <c r="IU73" s="68">
        <f t="shared" si="8"/>
        <v>-0.23300500000000218</v>
      </c>
      <c r="IV73" s="69">
        <f t="shared" si="9"/>
      </c>
    </row>
    <row r="74" spans="11:256" ht="15" customHeight="1">
      <c r="K74" s="2" t="str">
        <f>'Gene Table'!A70</f>
        <v>F08</v>
      </c>
      <c r="L74" s="2" t="str">
        <f>'Gene Table'!D70</f>
        <v>Ppargc1a</v>
      </c>
      <c r="M74" s="68">
        <f>IF(ISNUMBER(Results!G70),LOG(Results!G70,2),NA())</f>
        <v>-0.3257559999999984</v>
      </c>
      <c r="N74" s="69" t="e">
        <f>IF(ISNUMBER(Results!H70),Results!H70,NA())</f>
        <v>#N/A</v>
      </c>
      <c r="O74" s="2" t="str">
        <f>Results!J70</f>
        <v>OKAY</v>
      </c>
      <c r="P74" s="49"/>
      <c r="Q74" s="49"/>
      <c r="R74" s="49"/>
      <c r="IS74" s="2" t="str">
        <f>'Gene Table'!A70</f>
        <v>F08</v>
      </c>
      <c r="IT74" s="2" t="str">
        <f>'Gene Table'!D70</f>
        <v>Ppargc1a</v>
      </c>
      <c r="IU74" s="68">
        <f t="shared" si="8"/>
        <v>-0.3257559999999984</v>
      </c>
      <c r="IV74" s="69">
        <f t="shared" si="9"/>
      </c>
    </row>
    <row r="75" spans="11:256" ht="15" customHeight="1">
      <c r="K75" s="2" t="str">
        <f>'Gene Table'!A71</f>
        <v>F09</v>
      </c>
      <c r="L75" s="2" t="str">
        <f>'Gene Table'!D71</f>
        <v>Prkaa1</v>
      </c>
      <c r="M75" s="68">
        <f>IF(ISNUMBER(Results!G71),LOG(Results!G71,2),NA())</f>
        <v>-0.296792</v>
      </c>
      <c r="N75" s="69" t="e">
        <f>IF(ISNUMBER(Results!H71),Results!H71,NA())</f>
        <v>#N/A</v>
      </c>
      <c r="O75" s="2" t="str">
        <f>Results!J71</f>
        <v>OKAY</v>
      </c>
      <c r="P75" s="49"/>
      <c r="Q75" s="49"/>
      <c r="R75" s="49"/>
      <c r="IS75" s="2" t="str">
        <f>'Gene Table'!A71</f>
        <v>F09</v>
      </c>
      <c r="IT75" s="2" t="str">
        <f>'Gene Table'!D71</f>
        <v>Prkaa1</v>
      </c>
      <c r="IU75" s="68">
        <f t="shared" si="8"/>
        <v>-0.296792</v>
      </c>
      <c r="IV75" s="69">
        <f t="shared" si="9"/>
      </c>
    </row>
    <row r="76" spans="11:256" ht="15" customHeight="1">
      <c r="K76" s="2" t="str">
        <f>'Gene Table'!A72</f>
        <v>F10</v>
      </c>
      <c r="L76" s="2" t="str">
        <f>'Gene Table'!D72</f>
        <v>Ptpn1</v>
      </c>
      <c r="M76" s="68">
        <f>IF(ISNUMBER(Results!G72),LOG(Results!G72,2),NA())</f>
        <v>-0.5870580000000026</v>
      </c>
      <c r="N76" s="69" t="e">
        <f>IF(ISNUMBER(Results!H72),Results!H72,NA())</f>
        <v>#N/A</v>
      </c>
      <c r="O76" s="2" t="str">
        <f>Results!J72</f>
        <v>OKAY</v>
      </c>
      <c r="P76" s="49"/>
      <c r="Q76" s="49"/>
      <c r="R76" s="49"/>
      <c r="IS76" s="2" t="str">
        <f>'Gene Table'!A72</f>
        <v>F10</v>
      </c>
      <c r="IT76" s="2" t="str">
        <f>'Gene Table'!D72</f>
        <v>Ptpn1</v>
      </c>
      <c r="IU76" s="68">
        <f t="shared" si="8"/>
        <v>-0.5870580000000026</v>
      </c>
      <c r="IV76" s="69">
        <f t="shared" si="9"/>
      </c>
    </row>
    <row r="77" spans="11:256" ht="15" customHeight="1">
      <c r="K77" s="2" t="str">
        <f>'Gene Table'!A73</f>
        <v>F11</v>
      </c>
      <c r="L77" s="2" t="str">
        <f>'Gene Table'!D73</f>
        <v>Rbp4</v>
      </c>
      <c r="M77" s="68">
        <f>IF(ISNUMBER(Results!G73),LOG(Results!G73,2),NA())</f>
        <v>0.8109709999999986</v>
      </c>
      <c r="N77" s="69" t="e">
        <f>IF(ISNUMBER(Results!H73),Results!H73,NA())</f>
        <v>#N/A</v>
      </c>
      <c r="O77" s="2" t="str">
        <f>Results!J73</f>
        <v>OKAY</v>
      </c>
      <c r="P77" s="49"/>
      <c r="Q77" s="49"/>
      <c r="R77" s="49"/>
      <c r="IS77" s="2" t="str">
        <f>'Gene Table'!A73</f>
        <v>F11</v>
      </c>
      <c r="IT77" s="2" t="str">
        <f>'Gene Table'!D73</f>
        <v>Rbp4</v>
      </c>
      <c r="IU77" s="68">
        <f t="shared" si="8"/>
        <v>0.8109709999999986</v>
      </c>
      <c r="IV77" s="69">
        <f t="shared" si="9"/>
      </c>
    </row>
    <row r="78" spans="11:256" ht="15" customHeight="1">
      <c r="K78" s="2" t="str">
        <f>'Gene Table'!A74</f>
        <v>F12</v>
      </c>
      <c r="L78" s="2" t="str">
        <f>'Gene Table'!D74</f>
        <v>Rxra</v>
      </c>
      <c r="M78" s="68">
        <f>IF(ISNUMBER(Results!G74),LOG(Results!G74,2),NA())</f>
        <v>-1.2928819999999985</v>
      </c>
      <c r="N78" s="69" t="e">
        <f>IF(ISNUMBER(Results!H74),Results!H74,NA())</f>
        <v>#N/A</v>
      </c>
      <c r="O78" s="2" t="str">
        <f>Results!J74</f>
        <v>OKAY</v>
      </c>
      <c r="P78" s="49"/>
      <c r="Q78" s="49"/>
      <c r="R78" s="49"/>
      <c r="IS78" s="2" t="str">
        <f>'Gene Table'!A74</f>
        <v>F12</v>
      </c>
      <c r="IT78" s="2" t="str">
        <f>'Gene Table'!D74</f>
        <v>Rxra</v>
      </c>
      <c r="IU78" s="68">
        <f t="shared" si="8"/>
        <v>-1.2928819999999985</v>
      </c>
      <c r="IV78" s="69">
        <f t="shared" si="9"/>
      </c>
    </row>
    <row r="79" spans="11:256" ht="15" customHeight="1">
      <c r="K79" s="2" t="str">
        <f>'Gene Table'!A75</f>
        <v>G01</v>
      </c>
      <c r="L79" s="2" t="str">
        <f>'Gene Table'!D75</f>
        <v>Scd1</v>
      </c>
      <c r="M79" s="68">
        <f>IF(ISNUMBER(Results!G75),LOG(Results!G75,2),NA())</f>
        <v>3.562584000000001</v>
      </c>
      <c r="N79" s="69" t="e">
        <f>IF(ISNUMBER(Results!H75),Results!H75,NA())</f>
        <v>#N/A</v>
      </c>
      <c r="O79" s="2" t="str">
        <f>Results!J75</f>
        <v>OKAY</v>
      </c>
      <c r="P79" s="49"/>
      <c r="Q79" s="49"/>
      <c r="R79" s="49"/>
      <c r="IS79" s="2" t="str">
        <f>'Gene Table'!A75</f>
        <v>G01</v>
      </c>
      <c r="IT79" s="2" t="str">
        <f>'Gene Table'!D75</f>
        <v>Scd1</v>
      </c>
      <c r="IU79" s="68">
        <f aca="true" t="shared" si="10" ref="IU79:IU90">IF(ISNUMBER(M79),M79,"")</f>
        <v>3.562584000000001</v>
      </c>
      <c r="IV79" s="69">
        <f aca="true" t="shared" si="11" ref="IV79:IV90">IF(ISNUMBER(N79),N79,"")</f>
      </c>
    </row>
    <row r="80" spans="11:256" ht="15" customHeight="1">
      <c r="K80" s="2" t="str">
        <f>'Gene Table'!A76</f>
        <v>G02</v>
      </c>
      <c r="L80" s="2" t="str">
        <f>'Gene Table'!D76</f>
        <v>Serpine1</v>
      </c>
      <c r="M80" s="68">
        <f>IF(ISNUMBER(Results!G76),LOG(Results!G76,2),NA())</f>
        <v>-0.7689850000000005</v>
      </c>
      <c r="N80" s="69" t="e">
        <f>IF(ISNUMBER(Results!H76),Results!H76,NA())</f>
        <v>#N/A</v>
      </c>
      <c r="O80" s="2" t="str">
        <f>Results!J76</f>
        <v>B</v>
      </c>
      <c r="P80" s="49"/>
      <c r="Q80" s="49"/>
      <c r="R80" s="49"/>
      <c r="IS80" s="2" t="str">
        <f>'Gene Table'!A76</f>
        <v>G02</v>
      </c>
      <c r="IT80" s="2" t="str">
        <f>'Gene Table'!D76</f>
        <v>Serpine1</v>
      </c>
      <c r="IU80" s="68">
        <f t="shared" si="10"/>
        <v>-0.7689850000000005</v>
      </c>
      <c r="IV80" s="69">
        <f t="shared" si="11"/>
      </c>
    </row>
    <row r="81" spans="11:256" ht="15" customHeight="1">
      <c r="K81" s="2" t="str">
        <f>'Gene Table'!A77</f>
        <v>G03</v>
      </c>
      <c r="L81" s="2" t="str">
        <f>'Gene Table'!D77</f>
        <v>Slc27a5</v>
      </c>
      <c r="M81" s="68">
        <f>IF(ISNUMBER(Results!G77),LOG(Results!G77,2),NA())</f>
        <v>1.5548549999999999</v>
      </c>
      <c r="N81" s="69" t="e">
        <f>IF(ISNUMBER(Results!H77),Results!H77,NA())</f>
        <v>#N/A</v>
      </c>
      <c r="O81" s="2" t="str">
        <f>Results!J77</f>
        <v>OKAY</v>
      </c>
      <c r="P81" s="49"/>
      <c r="Q81" s="49"/>
      <c r="R81" s="49"/>
      <c r="IS81" s="2" t="str">
        <f>'Gene Table'!A77</f>
        <v>G03</v>
      </c>
      <c r="IT81" s="2" t="str">
        <f>'Gene Table'!D77</f>
        <v>Slc27a5</v>
      </c>
      <c r="IU81" s="68">
        <f t="shared" si="10"/>
        <v>1.5548549999999999</v>
      </c>
      <c r="IV81" s="69">
        <f t="shared" si="11"/>
      </c>
    </row>
    <row r="82" spans="11:256" ht="15" customHeight="1">
      <c r="K82" s="2" t="str">
        <f>'Gene Table'!A78</f>
        <v>G04</v>
      </c>
      <c r="L82" s="2" t="str">
        <f>'Gene Table'!D78</f>
        <v>Slc2a1</v>
      </c>
      <c r="M82" s="68">
        <f>IF(ISNUMBER(Results!G78),LOG(Results!G78,2),NA())</f>
        <v>-1.1099480000000028</v>
      </c>
      <c r="N82" s="69" t="e">
        <f>IF(ISNUMBER(Results!H78),Results!H78,NA())</f>
        <v>#N/A</v>
      </c>
      <c r="O82" s="2" t="str">
        <f>Results!J78</f>
        <v>OKAY</v>
      </c>
      <c r="P82" s="49"/>
      <c r="Q82" s="49"/>
      <c r="R82" s="49"/>
      <c r="IS82" s="2" t="str">
        <f>'Gene Table'!A78</f>
        <v>G04</v>
      </c>
      <c r="IT82" s="2" t="str">
        <f>'Gene Table'!D78</f>
        <v>Slc2a1</v>
      </c>
      <c r="IU82" s="68">
        <f t="shared" si="10"/>
        <v>-1.1099480000000028</v>
      </c>
      <c r="IV82" s="69">
        <f t="shared" si="11"/>
      </c>
    </row>
    <row r="83" spans="11:256" ht="15" customHeight="1">
      <c r="K83" s="2" t="str">
        <f>'Gene Table'!A79</f>
        <v>G05</v>
      </c>
      <c r="L83" s="2" t="str">
        <f>'Gene Table'!D79</f>
        <v>Slc2a2</v>
      </c>
      <c r="M83" s="68">
        <f>IF(ISNUMBER(Results!G79),LOG(Results!G79,2),NA())</f>
        <v>-1.2891220000000025</v>
      </c>
      <c r="N83" s="69" t="e">
        <f>IF(ISNUMBER(Results!H79),Results!H79,NA())</f>
        <v>#N/A</v>
      </c>
      <c r="O83" s="2" t="str">
        <f>Results!J79</f>
        <v>OKAY</v>
      </c>
      <c r="P83" s="49"/>
      <c r="Q83" s="49"/>
      <c r="R83" s="49"/>
      <c r="IS83" s="2" t="str">
        <f>'Gene Table'!A79</f>
        <v>G05</v>
      </c>
      <c r="IT83" s="2" t="str">
        <f>'Gene Table'!D79</f>
        <v>Slc2a2</v>
      </c>
      <c r="IU83" s="68">
        <f t="shared" si="10"/>
        <v>-1.2891220000000025</v>
      </c>
      <c r="IV83" s="69">
        <f t="shared" si="11"/>
      </c>
    </row>
    <row r="84" spans="11:256" ht="15" customHeight="1">
      <c r="K84" s="2" t="str">
        <f>'Gene Table'!A80</f>
        <v>G06</v>
      </c>
      <c r="L84" s="2" t="str">
        <f>'Gene Table'!D80</f>
        <v>Slc2a4</v>
      </c>
      <c r="M84" s="68">
        <f>IF(ISNUMBER(Results!G80),LOG(Results!G80,2),NA())</f>
        <v>0.31759299999999857</v>
      </c>
      <c r="N84" s="69" t="e">
        <f>IF(ISNUMBER(Results!H80),Results!H80,NA())</f>
        <v>#N/A</v>
      </c>
      <c r="O84" s="2" t="str">
        <f>Results!J80</f>
        <v>B</v>
      </c>
      <c r="P84" s="49"/>
      <c r="Q84" s="49"/>
      <c r="R84" s="49"/>
      <c r="IS84" s="2" t="str">
        <f>'Gene Table'!A80</f>
        <v>G06</v>
      </c>
      <c r="IT84" s="2" t="str">
        <f>'Gene Table'!D80</f>
        <v>Slc2a4</v>
      </c>
      <c r="IU84" s="68">
        <f t="shared" si="10"/>
        <v>0.31759299999999857</v>
      </c>
      <c r="IV84" s="69">
        <f t="shared" si="11"/>
      </c>
    </row>
    <row r="85" spans="11:256" ht="15" customHeight="1">
      <c r="K85" s="2" t="str">
        <f>'Gene Table'!A81</f>
        <v>G07</v>
      </c>
      <c r="L85" s="2" t="str">
        <f>'Gene Table'!D81</f>
        <v>Socs3</v>
      </c>
      <c r="M85" s="68">
        <f>IF(ISNUMBER(Results!G81),LOG(Results!G81,2),NA())</f>
        <v>-1.9117159999999986</v>
      </c>
      <c r="N85" s="69" t="e">
        <f>IF(ISNUMBER(Results!H81),Results!H81,NA())</f>
        <v>#N/A</v>
      </c>
      <c r="O85" s="2" t="str">
        <f>Results!J81</f>
        <v>OKAY</v>
      </c>
      <c r="P85" s="49"/>
      <c r="Q85" s="49"/>
      <c r="R85" s="49"/>
      <c r="IS85" s="2" t="str">
        <f>'Gene Table'!A81</f>
        <v>G07</v>
      </c>
      <c r="IT85" s="2" t="str">
        <f>'Gene Table'!D81</f>
        <v>Socs3</v>
      </c>
      <c r="IU85" s="68">
        <f t="shared" si="10"/>
        <v>-1.9117159999999986</v>
      </c>
      <c r="IV85" s="69">
        <f t="shared" si="11"/>
      </c>
    </row>
    <row r="86" spans="11:256" ht="15" customHeight="1">
      <c r="K86" s="2" t="str">
        <f>'Gene Table'!A82</f>
        <v>G08</v>
      </c>
      <c r="L86" s="2" t="str">
        <f>'Gene Table'!D82</f>
        <v>Srebf1</v>
      </c>
      <c r="M86" s="68">
        <f>IF(ISNUMBER(Results!G82),LOG(Results!G82,2),NA())</f>
        <v>0.4539270000000003</v>
      </c>
      <c r="N86" s="69" t="e">
        <f>IF(ISNUMBER(Results!H82),Results!H82,NA())</f>
        <v>#N/A</v>
      </c>
      <c r="O86" s="2" t="str">
        <f>Results!J82</f>
        <v>OKAY</v>
      </c>
      <c r="P86" s="49"/>
      <c r="Q86" s="49"/>
      <c r="R86" s="49"/>
      <c r="IS86" s="2" t="str">
        <f>'Gene Table'!A82</f>
        <v>G08</v>
      </c>
      <c r="IT86" s="2" t="str">
        <f>'Gene Table'!D82</f>
        <v>Srebf1</v>
      </c>
      <c r="IU86" s="68">
        <f t="shared" si="10"/>
        <v>0.4539270000000003</v>
      </c>
      <c r="IV86" s="69">
        <f t="shared" si="11"/>
      </c>
    </row>
    <row r="87" spans="11:256" ht="15" customHeight="1">
      <c r="K87" s="2" t="str">
        <f>'Gene Table'!A83</f>
        <v>G09</v>
      </c>
      <c r="L87" s="2" t="str">
        <f>'Gene Table'!D83</f>
        <v>Srebf2</v>
      </c>
      <c r="M87" s="68">
        <f>IF(ISNUMBER(Results!G83),LOG(Results!G83,2),NA())</f>
        <v>-0.190821999999997</v>
      </c>
      <c r="N87" s="69" t="e">
        <f>IF(ISNUMBER(Results!H83),Results!H83,NA())</f>
        <v>#N/A</v>
      </c>
      <c r="O87" s="2" t="str">
        <f>Results!J83</f>
        <v>OKAY</v>
      </c>
      <c r="P87" s="49"/>
      <c r="Q87" s="49"/>
      <c r="R87" s="49"/>
      <c r="IS87" s="2" t="str">
        <f>'Gene Table'!A83</f>
        <v>G09</v>
      </c>
      <c r="IT87" s="2" t="str">
        <f>'Gene Table'!D83</f>
        <v>Srebf2</v>
      </c>
      <c r="IU87" s="68">
        <f t="shared" si="10"/>
        <v>-0.190821999999997</v>
      </c>
      <c r="IV87" s="69">
        <f t="shared" si="11"/>
      </c>
    </row>
    <row r="88" spans="11:256" ht="15" customHeight="1">
      <c r="K88" s="2" t="str">
        <f>'Gene Table'!A84</f>
        <v>G10</v>
      </c>
      <c r="L88" s="2" t="str">
        <f>'Gene Table'!D84</f>
        <v>Stat3</v>
      </c>
      <c r="M88" s="68">
        <f>IF(ISNUMBER(Results!G84),LOG(Results!G84,2),NA())</f>
        <v>-1.391803000000003</v>
      </c>
      <c r="N88" s="69" t="e">
        <f>IF(ISNUMBER(Results!H84),Results!H84,NA())</f>
        <v>#N/A</v>
      </c>
      <c r="O88" s="2" t="str">
        <f>Results!J84</f>
        <v>OKAY</v>
      </c>
      <c r="P88" s="49"/>
      <c r="Q88" s="49"/>
      <c r="R88" s="49"/>
      <c r="IS88" s="2" t="str">
        <f>'Gene Table'!A84</f>
        <v>G10</v>
      </c>
      <c r="IT88" s="2" t="str">
        <f>'Gene Table'!D84</f>
        <v>Stat3</v>
      </c>
      <c r="IU88" s="68">
        <f t="shared" si="10"/>
        <v>-1.391803000000003</v>
      </c>
      <c r="IV88" s="69">
        <f t="shared" si="11"/>
      </c>
    </row>
    <row r="89" spans="11:256" ht="15" customHeight="1">
      <c r="K89" s="2" t="str">
        <f>'Gene Table'!A85</f>
        <v>G11</v>
      </c>
      <c r="L89" s="2" t="str">
        <f>'Gene Table'!D85</f>
        <v>Tnf</v>
      </c>
      <c r="M89" s="68">
        <f>IF(ISNUMBER(Results!G85),LOG(Results!G85,2),NA())</f>
        <v>0.47143400000000213</v>
      </c>
      <c r="N89" s="69" t="e">
        <f>IF(ISNUMBER(Results!H85),Results!H85,NA())</f>
        <v>#N/A</v>
      </c>
      <c r="O89" s="2" t="str">
        <f>Results!J85</f>
        <v>B</v>
      </c>
      <c r="P89" s="49"/>
      <c r="Q89" s="49"/>
      <c r="R89" s="49"/>
      <c r="IS89" s="2" t="str">
        <f>'Gene Table'!A85</f>
        <v>G11</v>
      </c>
      <c r="IT89" s="2" t="str">
        <f>'Gene Table'!D85</f>
        <v>Tnf</v>
      </c>
      <c r="IU89" s="68">
        <f t="shared" si="10"/>
        <v>0.47143400000000213</v>
      </c>
      <c r="IV89" s="69">
        <f t="shared" si="11"/>
      </c>
    </row>
    <row r="90" spans="11:256" ht="15" customHeight="1">
      <c r="K90" s="2" t="str">
        <f>'Gene Table'!A86</f>
        <v>G12</v>
      </c>
      <c r="L90" s="2" t="str">
        <f>'Gene Table'!D86</f>
        <v>Xbp1</v>
      </c>
      <c r="M90" s="68">
        <f>IF(ISNUMBER(Results!G86),LOG(Results!G86,2),NA())</f>
        <v>-1.6301090000000011</v>
      </c>
      <c r="N90" s="69" t="e">
        <f>IF(ISNUMBER(Results!H86),Results!H86,NA())</f>
        <v>#N/A</v>
      </c>
      <c r="O90" s="2" t="str">
        <f>Results!J86</f>
        <v>OKAY</v>
      </c>
      <c r="P90" s="49"/>
      <c r="Q90" s="49"/>
      <c r="R90" s="49"/>
      <c r="IS90" s="2" t="str">
        <f>'Gene Table'!A86</f>
        <v>G12</v>
      </c>
      <c r="IT90" s="2" t="str">
        <f>'Gene Table'!D86</f>
        <v>Xbp1</v>
      </c>
      <c r="IU90" s="68">
        <f t="shared" si="10"/>
        <v>-1.6301090000000011</v>
      </c>
      <c r="IV90" s="69">
        <f t="shared" si="11"/>
      </c>
    </row>
    <row r="91" ht="15" customHeight="1"/>
    <row r="92" ht="15" customHeight="1"/>
    <row r="93" ht="15" customHeight="1"/>
    <row r="94" ht="15" customHeight="1"/>
    <row r="95" ht="15" customHeight="1"/>
  </sheetData>
  <sheetProtection/>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dimension ref="A1:CL105"/>
  <sheetViews>
    <sheetView workbookViewId="0" topLeftCell="A1">
      <selection activeCell="A1" sqref="A1"/>
    </sheetView>
  </sheetViews>
  <sheetFormatPr defaultColWidth="9.140625" defaultRowHeight="12.75"/>
  <cols>
    <col min="1" max="1" width="12.7109375" style="0" customWidth="1"/>
    <col min="2" max="2" width="6.7109375" style="1" customWidth="1"/>
    <col min="3" max="12" width="6.7109375" style="0" customWidth="1"/>
    <col min="13" max="13" width="12.7109375" style="0" customWidth="1"/>
    <col min="14"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2.7109375" style="0" customWidth="1"/>
    <col min="70" max="70" width="6.7109375" style="1" customWidth="1"/>
    <col min="71" max="90" width="9.7109375" style="0" customWidth="1"/>
  </cols>
  <sheetData>
    <row r="1" spans="1:90" ht="13.5">
      <c r="A1" s="2"/>
      <c r="B1" s="3"/>
      <c r="C1" s="4" t="s">
        <v>686</v>
      </c>
      <c r="D1" s="5"/>
      <c r="E1" s="5"/>
      <c r="F1" s="5"/>
      <c r="G1" s="5"/>
      <c r="H1" s="5"/>
      <c r="I1" s="5"/>
      <c r="J1" s="5"/>
      <c r="K1" s="5"/>
      <c r="L1" s="16"/>
      <c r="M1" s="17"/>
      <c r="N1" s="17"/>
      <c r="O1" s="4" t="s">
        <v>686</v>
      </c>
      <c r="P1" s="5"/>
      <c r="Q1" s="5"/>
      <c r="R1" s="5"/>
      <c r="S1" s="5"/>
      <c r="T1" s="5"/>
      <c r="U1" s="5"/>
      <c r="V1" s="5"/>
      <c r="W1" s="5"/>
      <c r="X1" s="16"/>
      <c r="Y1" s="20" t="s">
        <v>687</v>
      </c>
      <c r="Z1" s="21"/>
      <c r="AA1" s="21"/>
      <c r="AB1" s="21"/>
      <c r="AC1" s="21"/>
      <c r="AD1" s="21"/>
      <c r="AE1" s="21"/>
      <c r="AF1" s="21"/>
      <c r="AG1" s="21"/>
      <c r="AH1" s="21"/>
      <c r="AI1" s="21"/>
      <c r="AJ1" s="21"/>
      <c r="AK1" s="21"/>
      <c r="AL1" s="21"/>
      <c r="AM1" s="21"/>
      <c r="AN1" s="21"/>
      <c r="AO1" s="21"/>
      <c r="AP1" s="21"/>
      <c r="AQ1" s="21"/>
      <c r="AR1" s="41"/>
      <c r="AS1" s="2"/>
      <c r="AT1" s="3"/>
      <c r="AU1" s="4" t="s">
        <v>688</v>
      </c>
      <c r="AV1" s="5"/>
      <c r="AW1" s="5"/>
      <c r="AX1" s="5"/>
      <c r="AY1" s="5"/>
      <c r="AZ1" s="5"/>
      <c r="BA1" s="5"/>
      <c r="BB1" s="5"/>
      <c r="BC1" s="5"/>
      <c r="BD1" s="5"/>
      <c r="BE1" s="5"/>
      <c r="BF1" s="5"/>
      <c r="BG1" s="5"/>
      <c r="BH1" s="5"/>
      <c r="BI1" s="5"/>
      <c r="BJ1" s="5"/>
      <c r="BK1" s="5"/>
      <c r="BL1" s="5"/>
      <c r="BM1" s="5"/>
      <c r="BN1" s="16"/>
      <c r="BO1" s="4" t="s">
        <v>689</v>
      </c>
      <c r="BP1" s="16"/>
      <c r="BQ1" s="2"/>
      <c r="BR1" s="3"/>
      <c r="BS1" s="4" t="s">
        <v>690</v>
      </c>
      <c r="BT1" s="5"/>
      <c r="BU1" s="5"/>
      <c r="BV1" s="5"/>
      <c r="BW1" s="5"/>
      <c r="BX1" s="5"/>
      <c r="BY1" s="5"/>
      <c r="BZ1" s="5"/>
      <c r="CA1" s="5"/>
      <c r="CB1" s="5"/>
      <c r="CC1" s="5"/>
      <c r="CD1" s="5"/>
      <c r="CE1" s="5"/>
      <c r="CF1" s="5"/>
      <c r="CG1" s="5"/>
      <c r="CH1" s="5"/>
      <c r="CI1" s="5"/>
      <c r="CJ1" s="5"/>
      <c r="CK1" s="5"/>
      <c r="CL1" s="16"/>
    </row>
    <row r="2" spans="1:90" ht="12.75">
      <c r="A2" s="6" t="s">
        <v>16</v>
      </c>
      <c r="B2" s="7" t="s">
        <v>52</v>
      </c>
      <c r="C2" s="8" t="str">
        <f>BO2</f>
        <v>N6</v>
      </c>
      <c r="D2" s="8"/>
      <c r="E2" s="8"/>
      <c r="F2" s="8"/>
      <c r="G2" s="8"/>
      <c r="H2" s="8"/>
      <c r="I2" s="8"/>
      <c r="J2" s="8"/>
      <c r="K2" s="8"/>
      <c r="L2" s="8"/>
      <c r="M2" s="6" t="s">
        <v>16</v>
      </c>
      <c r="N2" s="7" t="s">
        <v>52</v>
      </c>
      <c r="O2" s="8" t="str">
        <f>BP2</f>
        <v>H6</v>
      </c>
      <c r="P2" s="8"/>
      <c r="Q2" s="8"/>
      <c r="R2" s="8"/>
      <c r="S2" s="8"/>
      <c r="T2" s="8"/>
      <c r="U2" s="8"/>
      <c r="V2" s="8"/>
      <c r="W2" s="8"/>
      <c r="X2" s="18"/>
      <c r="Y2" s="22" t="str">
        <f>BO2</f>
        <v>N6</v>
      </c>
      <c r="Z2" s="23"/>
      <c r="AA2" s="23"/>
      <c r="AB2" s="23"/>
      <c r="AC2" s="23"/>
      <c r="AD2" s="23"/>
      <c r="AE2" s="23"/>
      <c r="AF2" s="23"/>
      <c r="AG2" s="23"/>
      <c r="AH2" s="36"/>
      <c r="AI2" s="22" t="str">
        <f>BP2</f>
        <v>H6</v>
      </c>
      <c r="AJ2" s="23"/>
      <c r="AK2" s="23"/>
      <c r="AL2" s="23"/>
      <c r="AM2" s="23"/>
      <c r="AN2" s="23"/>
      <c r="AO2" s="23"/>
      <c r="AP2" s="23"/>
      <c r="AQ2" s="23"/>
      <c r="AR2" s="36"/>
      <c r="AS2" s="42" t="s">
        <v>16</v>
      </c>
      <c r="AT2" s="7" t="s">
        <v>52</v>
      </c>
      <c r="AU2" s="8" t="str">
        <f>C2</f>
        <v>N6</v>
      </c>
      <c r="AV2" s="8"/>
      <c r="AW2" s="8"/>
      <c r="AX2" s="8"/>
      <c r="AY2" s="8"/>
      <c r="AZ2" s="8"/>
      <c r="BA2" s="8"/>
      <c r="BB2" s="8"/>
      <c r="BC2" s="8"/>
      <c r="BD2" s="8"/>
      <c r="BE2" s="8" t="str">
        <f>O2</f>
        <v>H6</v>
      </c>
      <c r="BF2" s="8"/>
      <c r="BG2" s="8"/>
      <c r="BH2" s="8"/>
      <c r="BI2" s="8"/>
      <c r="BJ2" s="8"/>
      <c r="BK2" s="8"/>
      <c r="BL2" s="8"/>
      <c r="BM2" s="8"/>
      <c r="BN2" s="8"/>
      <c r="BO2" s="17" t="str">
        <f>Results!C2</f>
        <v>N6</v>
      </c>
      <c r="BP2" s="17" t="str">
        <f>Results!D2</f>
        <v>H6</v>
      </c>
      <c r="BQ2" s="42" t="s">
        <v>16</v>
      </c>
      <c r="BR2" s="7" t="s">
        <v>52</v>
      </c>
      <c r="BS2" s="8" t="str">
        <f>C2</f>
        <v>N6</v>
      </c>
      <c r="BT2" s="8"/>
      <c r="BU2" s="8"/>
      <c r="BV2" s="8"/>
      <c r="BW2" s="8"/>
      <c r="BX2" s="8"/>
      <c r="BY2" s="8"/>
      <c r="BZ2" s="8"/>
      <c r="CA2" s="8"/>
      <c r="CB2" s="8"/>
      <c r="CC2" s="8" t="str">
        <f>O2</f>
        <v>H6</v>
      </c>
      <c r="CD2" s="8"/>
      <c r="CE2" s="8"/>
      <c r="CF2" s="8"/>
      <c r="CG2" s="8"/>
      <c r="CH2" s="8"/>
      <c r="CI2" s="8"/>
      <c r="CJ2" s="8"/>
      <c r="CK2" s="8"/>
      <c r="CL2" s="8"/>
    </row>
    <row r="3" spans="1:90" ht="12.75">
      <c r="A3" s="9"/>
      <c r="B3" s="10"/>
      <c r="C3" s="11" t="s">
        <v>75</v>
      </c>
      <c r="D3" s="11" t="s">
        <v>76</v>
      </c>
      <c r="E3" s="11" t="s">
        <v>77</v>
      </c>
      <c r="F3" s="11" t="s">
        <v>649</v>
      </c>
      <c r="G3" s="11" t="s">
        <v>650</v>
      </c>
      <c r="H3" s="11" t="s">
        <v>651</v>
      </c>
      <c r="I3" s="11" t="s">
        <v>652</v>
      </c>
      <c r="J3" s="11" t="s">
        <v>653</v>
      </c>
      <c r="K3" s="11" t="s">
        <v>654</v>
      </c>
      <c r="L3" s="11" t="s">
        <v>655</v>
      </c>
      <c r="M3" s="9"/>
      <c r="N3" s="10"/>
      <c r="O3" s="11" t="s">
        <v>75</v>
      </c>
      <c r="P3" s="11" t="s">
        <v>76</v>
      </c>
      <c r="Q3" s="11" t="s">
        <v>77</v>
      </c>
      <c r="R3" s="11" t="s">
        <v>649</v>
      </c>
      <c r="S3" s="11" t="s">
        <v>650</v>
      </c>
      <c r="T3" s="11" t="s">
        <v>651</v>
      </c>
      <c r="U3" s="11" t="s">
        <v>652</v>
      </c>
      <c r="V3" s="11" t="s">
        <v>653</v>
      </c>
      <c r="W3" s="11" t="s">
        <v>654</v>
      </c>
      <c r="X3" s="19" t="s">
        <v>655</v>
      </c>
      <c r="Y3" s="24" t="s">
        <v>75</v>
      </c>
      <c r="Z3" s="11" t="s">
        <v>76</v>
      </c>
      <c r="AA3" s="11" t="s">
        <v>77</v>
      </c>
      <c r="AB3" s="11" t="s">
        <v>649</v>
      </c>
      <c r="AC3" s="11" t="s">
        <v>650</v>
      </c>
      <c r="AD3" s="11" t="s">
        <v>651</v>
      </c>
      <c r="AE3" s="11" t="s">
        <v>652</v>
      </c>
      <c r="AF3" s="11" t="s">
        <v>653</v>
      </c>
      <c r="AG3" s="11" t="s">
        <v>654</v>
      </c>
      <c r="AH3" s="37" t="s">
        <v>655</v>
      </c>
      <c r="AI3" s="24" t="s">
        <v>75</v>
      </c>
      <c r="AJ3" s="11" t="s">
        <v>76</v>
      </c>
      <c r="AK3" s="11" t="s">
        <v>77</v>
      </c>
      <c r="AL3" s="11" t="s">
        <v>649</v>
      </c>
      <c r="AM3" s="11" t="s">
        <v>650</v>
      </c>
      <c r="AN3" s="11" t="s">
        <v>651</v>
      </c>
      <c r="AO3" s="11" t="s">
        <v>652</v>
      </c>
      <c r="AP3" s="11" t="s">
        <v>653</v>
      </c>
      <c r="AQ3" s="11" t="s">
        <v>654</v>
      </c>
      <c r="AR3" s="37" t="s">
        <v>655</v>
      </c>
      <c r="AS3" s="43"/>
      <c r="AT3" s="10"/>
      <c r="AU3" s="11" t="s">
        <v>75</v>
      </c>
      <c r="AV3" s="11" t="s">
        <v>76</v>
      </c>
      <c r="AW3" s="11" t="s">
        <v>77</v>
      </c>
      <c r="AX3" s="11" t="s">
        <v>649</v>
      </c>
      <c r="AY3" s="11" t="s">
        <v>650</v>
      </c>
      <c r="AZ3" s="11" t="s">
        <v>651</v>
      </c>
      <c r="BA3" s="11" t="s">
        <v>652</v>
      </c>
      <c r="BB3" s="11" t="s">
        <v>653</v>
      </c>
      <c r="BC3" s="11" t="s">
        <v>654</v>
      </c>
      <c r="BD3" s="11" t="s">
        <v>655</v>
      </c>
      <c r="BE3" s="11" t="s">
        <v>75</v>
      </c>
      <c r="BF3" s="11" t="s">
        <v>76</v>
      </c>
      <c r="BG3" s="11" t="s">
        <v>77</v>
      </c>
      <c r="BH3" s="11" t="s">
        <v>649</v>
      </c>
      <c r="BI3" s="11" t="s">
        <v>650</v>
      </c>
      <c r="BJ3" s="11" t="s">
        <v>651</v>
      </c>
      <c r="BK3" s="11" t="s">
        <v>652</v>
      </c>
      <c r="BL3" s="11" t="s">
        <v>653</v>
      </c>
      <c r="BM3" s="11" t="s">
        <v>654</v>
      </c>
      <c r="BN3" s="11" t="s">
        <v>655</v>
      </c>
      <c r="BO3" s="17"/>
      <c r="BP3" s="17"/>
      <c r="BQ3" s="43"/>
      <c r="BR3" s="10"/>
      <c r="BS3" s="11" t="s">
        <v>75</v>
      </c>
      <c r="BT3" s="11" t="s">
        <v>76</v>
      </c>
      <c r="BU3" s="11" t="s">
        <v>77</v>
      </c>
      <c r="BV3" s="11" t="s">
        <v>649</v>
      </c>
      <c r="BW3" s="11" t="s">
        <v>650</v>
      </c>
      <c r="BX3" s="11" t="s">
        <v>651</v>
      </c>
      <c r="BY3" s="11" t="s">
        <v>652</v>
      </c>
      <c r="BZ3" s="11" t="s">
        <v>653</v>
      </c>
      <c r="CA3" s="11" t="s">
        <v>654</v>
      </c>
      <c r="CB3" s="11" t="s">
        <v>655</v>
      </c>
      <c r="CC3" s="11" t="s">
        <v>75</v>
      </c>
      <c r="CD3" s="11" t="s">
        <v>76</v>
      </c>
      <c r="CE3" s="11" t="s">
        <v>77</v>
      </c>
      <c r="CF3" s="11" t="s">
        <v>649</v>
      </c>
      <c r="CG3" s="11" t="s">
        <v>650</v>
      </c>
      <c r="CH3" s="11" t="s">
        <v>651</v>
      </c>
      <c r="CI3" s="11" t="s">
        <v>652</v>
      </c>
      <c r="CJ3" s="11" t="s">
        <v>653</v>
      </c>
      <c r="CK3" s="11" t="s">
        <v>654</v>
      </c>
      <c r="CL3" s="11" t="s">
        <v>655</v>
      </c>
    </row>
    <row r="4" spans="1:90" ht="12.75">
      <c r="A4" s="12" t="str">
        <f>'Gene Table'!D3</f>
        <v>Abca1</v>
      </c>
      <c r="B4" s="13" t="s">
        <v>19</v>
      </c>
      <c r="C4" s="14">
        <f>IF('Test Sample Data'!C3="","",IF(SUM('Test Sample Data'!C$3:C$98)&gt;10,IF(AND(ISNUMBER('Test Sample Data'!C3),'Test Sample Data'!C3&lt;35,'Test Sample Data'!C3&gt;0),'Test Sample Data'!C3,35),""))</f>
        <v>23.763037</v>
      </c>
      <c r="D4" s="14">
        <f>IF('Test Sample Data'!D3="","",IF(SUM('Test Sample Data'!D$3:D$98)&gt;10,IF(AND(ISNUMBER('Test Sample Data'!D3),'Test Sample Data'!D3&lt;35,'Test Sample Data'!D3&gt;0),'Test Sample Data'!D3,35),""))</f>
      </c>
      <c r="E4" s="14">
        <f>IF('Test Sample Data'!E3="","",IF(SUM('Test Sample Data'!E$3:E$98)&gt;10,IF(AND(ISNUMBER('Test Sample Data'!E3),'Test Sample Data'!E3&lt;35,'Test Sample Data'!E3&gt;0),'Test Sample Data'!E3,35),""))</f>
      </c>
      <c r="F4" s="14">
        <f>IF('Test Sample Data'!F3="","",IF(SUM('Test Sample Data'!F$3:F$98)&gt;10,IF(AND(ISNUMBER('Test Sample Data'!F3),'Test Sample Data'!F3&lt;35,'Test Sample Data'!F3&gt;0),'Test Sample Data'!F3,35),""))</f>
      </c>
      <c r="G4" s="14">
        <f>IF('Test Sample Data'!G3="","",IF(SUM('Test Sample Data'!G$3:G$98)&gt;10,IF(AND(ISNUMBER('Test Sample Data'!G3),'Test Sample Data'!G3&lt;35,'Test Sample Data'!G3&gt;0),'Test Sample Data'!G3,35),""))</f>
      </c>
      <c r="H4" s="14">
        <f>IF('Test Sample Data'!H3="","",IF(SUM('Test Sample Data'!H$3:H$98)&gt;10,IF(AND(ISNUMBER('Test Sample Data'!H3),'Test Sample Data'!H3&lt;35,'Test Sample Data'!H3&gt;0),'Test Sample Data'!H3,35),""))</f>
      </c>
      <c r="I4" s="14">
        <f>IF('Test Sample Data'!I3="","",IF(SUM('Test Sample Data'!I$3:I$98)&gt;10,IF(AND(ISNUMBER('Test Sample Data'!I3),'Test Sample Data'!I3&lt;35,'Test Sample Data'!I3&gt;0),'Test Sample Data'!I3,35),""))</f>
      </c>
      <c r="J4" s="14">
        <f>IF('Test Sample Data'!J3="","",IF(SUM('Test Sample Data'!J$3:J$98)&gt;10,IF(AND(ISNUMBER('Test Sample Data'!J3),'Test Sample Data'!J3&lt;35,'Test Sample Data'!J3&gt;0),'Test Sample Data'!J3,35),""))</f>
      </c>
      <c r="K4" s="14">
        <f>IF('Test Sample Data'!K3="","",IF(SUM('Test Sample Data'!K$3:K$98)&gt;10,IF(AND(ISNUMBER('Test Sample Data'!K3),'Test Sample Data'!K3&lt;35,'Test Sample Data'!K3&gt;0),'Test Sample Data'!K3,35),""))</f>
      </c>
      <c r="L4" s="14">
        <f>IF('Test Sample Data'!L3="","",IF(SUM('Test Sample Data'!L$3:L$98)&gt;10,IF(AND(ISNUMBER('Test Sample Data'!L3),'Test Sample Data'!L3&lt;35,'Test Sample Data'!L3&gt;0),'Test Sample Data'!L3,35),""))</f>
      </c>
      <c r="M4" s="14" t="str">
        <f>'Gene Table'!D3</f>
        <v>Abca1</v>
      </c>
      <c r="N4" s="13" t="s">
        <v>19</v>
      </c>
      <c r="O4" s="14">
        <f>IF('Control Sample Data'!C3="","",IF(SUM('Control Sample Data'!C$3:C$98)&gt;10,IF(AND(ISNUMBER('Control Sample Data'!C3),'Control Sample Data'!C3&lt;35,'Control Sample Data'!C3&gt;0),'Control Sample Data'!C3,35),""))</f>
        <v>23.144903</v>
      </c>
      <c r="P4" s="14">
        <f>IF('Control Sample Data'!D3="","",IF(SUM('Control Sample Data'!D$3:D$98)&gt;10,IF(AND(ISNUMBER('Control Sample Data'!D3),'Control Sample Data'!D3&lt;35,'Control Sample Data'!D3&gt;0),'Control Sample Data'!D3,35),""))</f>
      </c>
      <c r="Q4" s="14">
        <f>IF('Control Sample Data'!E3="","",IF(SUM('Control Sample Data'!E$3:E$98)&gt;10,IF(AND(ISNUMBER('Control Sample Data'!E3),'Control Sample Data'!E3&lt;35,'Control Sample Data'!E3&gt;0),'Control Sample Data'!E3,35),""))</f>
      </c>
      <c r="R4" s="14">
        <f>IF('Control Sample Data'!F3="","",IF(SUM('Control Sample Data'!F$3:F$98)&gt;10,IF(AND(ISNUMBER('Control Sample Data'!F3),'Control Sample Data'!F3&lt;35,'Control Sample Data'!F3&gt;0),'Control Sample Data'!F3,35),""))</f>
      </c>
      <c r="S4" s="14">
        <f>IF('Control Sample Data'!G3="","",IF(SUM('Control Sample Data'!G$3:G$98)&gt;10,IF(AND(ISNUMBER('Control Sample Data'!G3),'Control Sample Data'!G3&lt;35,'Control Sample Data'!G3&gt;0),'Control Sample Data'!G3,35),""))</f>
      </c>
      <c r="T4" s="14">
        <f>IF('Control Sample Data'!H3="","",IF(SUM('Control Sample Data'!H$3:H$98)&gt;10,IF(AND(ISNUMBER('Control Sample Data'!H3),'Control Sample Data'!H3&lt;35,'Control Sample Data'!H3&gt;0),'Control Sample Data'!H3,35),""))</f>
      </c>
      <c r="U4" s="14">
        <f>IF('Control Sample Data'!I3="","",IF(SUM('Control Sample Data'!I$3:I$98)&gt;10,IF(AND(ISNUMBER('Control Sample Data'!I3),'Control Sample Data'!I3&lt;35,'Control Sample Data'!I3&gt;0),'Control Sample Data'!I3,35),""))</f>
      </c>
      <c r="V4" s="14">
        <f>IF('Control Sample Data'!J3="","",IF(SUM('Control Sample Data'!J$3:J$98)&gt;10,IF(AND(ISNUMBER('Control Sample Data'!J3),'Control Sample Data'!J3&lt;35,'Control Sample Data'!J3&gt;0),'Control Sample Data'!J3,35),""))</f>
      </c>
      <c r="W4" s="14">
        <f>IF('Control Sample Data'!K3="","",IF(SUM('Control Sample Data'!K$3:K$98)&gt;10,IF(AND(ISNUMBER('Control Sample Data'!K3),'Control Sample Data'!K3&lt;35,'Control Sample Data'!K3&gt;0),'Control Sample Data'!K3,35),""))</f>
      </c>
      <c r="X4" s="14">
        <f>IF('Control Sample Data'!L3="","",IF(SUM('Control Sample Data'!L$3:L$98)&gt;10,IF(AND(ISNUMBER('Control Sample Data'!L3),'Control Sample Data'!L3&lt;35,'Control Sample Data'!L3&gt;0),'Control Sample Data'!L3,35),""))</f>
      </c>
      <c r="Y4" s="25">
        <f>IF(ISERROR(VLOOKUP('Choose Housekeeping Genes'!$A3,Calculations!$A$4:$L$99,3,0)),"",VLOOKUP('Choose Housekeeping Genes'!$A3,Calculations!$A$4:$L$99,3,0))</f>
      </c>
      <c r="Z4" s="26">
        <f>IF(ISERROR(VLOOKUP('Choose Housekeeping Genes'!$A3,Calculations!$A$4:$L$99,4,0)),"",VLOOKUP('Choose Housekeeping Genes'!$A3,Calculations!$A$4:$L$99,4,0))</f>
      </c>
      <c r="AA4" s="26">
        <f>IF(ISERROR(VLOOKUP('Choose Housekeeping Genes'!$A3,Calculations!$A$4:$L$99,5,0)),"",VLOOKUP('Choose Housekeeping Genes'!$A3,Calculations!$A$4:$L$99,5,0))</f>
      </c>
      <c r="AB4" s="26">
        <f>IF(ISERROR(VLOOKUP('Choose Housekeeping Genes'!$A3,Calculations!$A$4:$L$99,6,0)),"",VLOOKUP('Choose Housekeeping Genes'!$A3,Calculations!$A$4:$L$99,6,0))</f>
      </c>
      <c r="AC4" s="26">
        <f>IF(ISERROR(VLOOKUP('Choose Housekeeping Genes'!$A3,Calculations!$A$4:$L$99,7,0)),"",VLOOKUP('Choose Housekeeping Genes'!$A3,Calculations!$A$4:$L$99,7,0))</f>
      </c>
      <c r="AD4" s="26">
        <f>IF(ISERROR(VLOOKUP('Choose Housekeeping Genes'!$A3,Calculations!$A$4:$L$99,8,0)),"",VLOOKUP('Choose Housekeeping Genes'!$A3,Calculations!$A$4:$L$99,8,0))</f>
      </c>
      <c r="AE4" s="26">
        <f>IF(ISERROR(VLOOKUP('Choose Housekeeping Genes'!$A3,Calculations!$A$4:$L$99,9,0)),"",VLOOKUP('Choose Housekeeping Genes'!$A3,Calculations!$A$4:$L$99,9,0))</f>
      </c>
      <c r="AF4" s="26">
        <f>IF(ISERROR(VLOOKUP('Choose Housekeeping Genes'!$A3,Calculations!$A$4:$L$99,10,0)),"",VLOOKUP('Choose Housekeeping Genes'!$A3,Calculations!$A$4:$L$99,10,0))</f>
      </c>
      <c r="AG4" s="26">
        <f>IF(ISERROR(VLOOKUP('Choose Housekeeping Genes'!$A3,Calculations!$A$4:$L$99,11,0)),"",VLOOKUP('Choose Housekeeping Genes'!$A3,Calculations!$A$4:$L$99,11,0))</f>
      </c>
      <c r="AH4" s="38">
        <f>IF(ISERROR(VLOOKUP('Choose Housekeeping Genes'!$A3,Calculations!$A$4:$M$99,12,0)),"",VLOOKUP('Choose Housekeeping Genes'!$A3,Calculations!$A$4:$M$99,12,0))</f>
      </c>
      <c r="AI4" s="25">
        <f>IF(ISERROR(VLOOKUP('Choose Housekeeping Genes'!$A3,Calculations!$A$4:$AA$99,15,0)),"",VLOOKUP('Choose Housekeeping Genes'!$A3,Calculations!$A$4:$AA$99,15,0))</f>
      </c>
      <c r="AJ4" s="26">
        <f>IF(ISERROR(VLOOKUP('Choose Housekeeping Genes'!$A3,Calculations!$A$4:$AA$99,16,0)),"",VLOOKUP('Choose Housekeeping Genes'!$A3,Calculations!$A$4:$AA$99,16,0))</f>
      </c>
      <c r="AK4" s="26">
        <f>IF(ISERROR(VLOOKUP('Choose Housekeeping Genes'!$A3,Calculations!$A$4:$AA$99,17,0)),"",VLOOKUP('Choose Housekeeping Genes'!$A3,Calculations!$A$4:$AA$99,17,0))</f>
      </c>
      <c r="AL4" s="26">
        <f>IF(ISERROR(VLOOKUP('Choose Housekeeping Genes'!$A3,Calculations!$A$4:$AA$99,18,0)),"",VLOOKUP('Choose Housekeeping Genes'!$A3,Calculations!$A$4:$AA$99,18,0))</f>
      </c>
      <c r="AM4" s="26">
        <f>IF(ISERROR(VLOOKUP('Choose Housekeeping Genes'!$A3,Calculations!$A$4:$AA$99,19,0)),"",VLOOKUP('Choose Housekeeping Genes'!$A3,Calculations!$A$4:$AA$99,19,0))</f>
      </c>
      <c r="AN4" s="26">
        <f>IF(ISERROR(VLOOKUP('Choose Housekeeping Genes'!$A3,Calculations!$A$4:$AA$99,20,0)),"",VLOOKUP('Choose Housekeeping Genes'!$A3,Calculations!$A$4:$AA$99,20,0))</f>
      </c>
      <c r="AO4" s="26">
        <f>IF(ISERROR(VLOOKUP('Choose Housekeeping Genes'!$A3,Calculations!$A$4:$AA$99,21,0)),"",VLOOKUP('Choose Housekeeping Genes'!$A3,Calculations!$A$4:$AA$99,21,0))</f>
      </c>
      <c r="AP4" s="26">
        <f>IF(ISERROR(VLOOKUP('Choose Housekeeping Genes'!$A3,Calculations!$A$4:$AA$99,22,0)),"",VLOOKUP('Choose Housekeeping Genes'!$A3,Calculations!$A$4:$AA$99,22,0))</f>
      </c>
      <c r="AQ4" s="26">
        <f>IF(ISERROR(VLOOKUP('Choose Housekeeping Genes'!$A3,Calculations!$A$4:$AA$99,23,0)),"",VLOOKUP('Choose Housekeeping Genes'!$A3,Calculations!$A$4:$AA$99,23,0))</f>
      </c>
      <c r="AR4" s="38">
        <f>IF(ISERROR(VLOOKUP('Choose Housekeeping Genes'!$A3,Calculations!$A$4:$AA$99,24,0)),"",VLOOKUP('Choose Housekeeping Genes'!$A3,Calculations!$A$4:$AA$99,24,0))</f>
      </c>
      <c r="AS4" s="44" t="str">
        <f>A4</f>
        <v>Abca1</v>
      </c>
      <c r="AT4" s="13" t="s">
        <v>19</v>
      </c>
      <c r="AU4" s="14">
        <f>IF(ISERROR(C4-Y$26),"",C4-Y$26)</f>
        <v>8.01012</v>
      </c>
      <c r="AV4" s="14">
        <f aca="true" t="shared" si="0" ref="AV4:AV35">IF(ISERROR(D4-Z$26),"",D4-Z$26)</f>
      </c>
      <c r="AW4" s="14">
        <f aca="true" t="shared" si="1" ref="AW4:AW35">IF(ISERROR(E4-AA$26),"",E4-AA$26)</f>
      </c>
      <c r="AX4" s="14">
        <f aca="true" t="shared" si="2" ref="AX4:AX35">IF(ISERROR(F4-AB$26),"",F4-AB$26)</f>
      </c>
      <c r="AY4" s="14">
        <f aca="true" t="shared" si="3" ref="AY4:AY35">IF(ISERROR(G4-AC$26),"",G4-AC$26)</f>
      </c>
      <c r="AZ4" s="14">
        <f aca="true" t="shared" si="4" ref="AZ4:AZ35">IF(ISERROR(H4-AD$26),"",H4-AD$26)</f>
      </c>
      <c r="BA4" s="14">
        <f aca="true" t="shared" si="5" ref="BA4:BA35">IF(ISERROR(I4-AE$26),"",I4-AE$26)</f>
      </c>
      <c r="BB4" s="14">
        <f aca="true" t="shared" si="6" ref="BB4:BB35">IF(ISERROR(J4-AF$26),"",J4-AF$26)</f>
      </c>
      <c r="BC4" s="14">
        <f aca="true" t="shared" si="7" ref="BC4:BC35">IF(ISERROR(K4-AG$26),"",K4-AG$26)</f>
      </c>
      <c r="BD4" s="14">
        <f aca="true" t="shared" si="8" ref="BD4:BD35">IF(ISERROR(L4-AH$26),"",L4-AH$26)</f>
      </c>
      <c r="BE4" s="14">
        <f aca="true" t="shared" si="9" ref="BE4:BE35">IF(ISERROR(O4-AI$26),"",O4-AI$26)</f>
        <v>7.396502999999999</v>
      </c>
      <c r="BF4" s="14">
        <f aca="true" t="shared" si="10" ref="BF4:BF35">IF(ISERROR(P4-AJ$26),"",P4-AJ$26)</f>
      </c>
      <c r="BG4" s="14">
        <f aca="true" t="shared" si="11" ref="BG4:BG35">IF(ISERROR(Q4-AK$26),"",Q4-AK$26)</f>
      </c>
      <c r="BH4" s="14">
        <f aca="true" t="shared" si="12" ref="BH4:BH35">IF(ISERROR(R4-AL$26),"",R4-AL$26)</f>
      </c>
      <c r="BI4" s="14">
        <f aca="true" t="shared" si="13" ref="BI4:BI35">IF(ISERROR(S4-AM$26),"",S4-AM$26)</f>
      </c>
      <c r="BJ4" s="14">
        <f aca="true" t="shared" si="14" ref="BJ4:BJ35">IF(ISERROR(T4-AN$26),"",T4-AN$26)</f>
      </c>
      <c r="BK4" s="14">
        <f aca="true" t="shared" si="15" ref="BK4:BK35">IF(ISERROR(U4-AO$26),"",U4-AO$26)</f>
      </c>
      <c r="BL4" s="14">
        <f aca="true" t="shared" si="16" ref="BL4:BL35">IF(ISERROR(V4-AP$26),"",V4-AP$26)</f>
      </c>
      <c r="BM4" s="14">
        <f aca="true" t="shared" si="17" ref="BM4:BM35">IF(ISERROR(W4-AQ$26),"",W4-AQ$26)</f>
      </c>
      <c r="BN4" s="14">
        <f aca="true" t="shared" si="18" ref="BN4:BN35">IF(ISERROR(X4-AR$26),"",X4-AR$26)</f>
      </c>
      <c r="BO4" s="46">
        <f>IF(ISERROR(AVERAGE(AU4:BD4)),"N/A",AVERAGE(AU4:BD4))</f>
        <v>8.01012</v>
      </c>
      <c r="BP4" s="46">
        <f>IF(ISERROR(AVERAGE(BE4:BN4)),"N/A",AVERAGE(BE4:BN4))</f>
        <v>7.396502999999999</v>
      </c>
      <c r="BQ4" s="44" t="str">
        <f>A4</f>
        <v>Abca1</v>
      </c>
      <c r="BR4" s="13" t="s">
        <v>19</v>
      </c>
      <c r="BS4" s="47">
        <f aca="true" t="shared" si="19" ref="BS4:BV4">IF(AU4="","",POWER(2,-AU4))</f>
        <v>0.0038789449053153024</v>
      </c>
      <c r="BT4" s="47">
        <f t="shared" si="19"/>
      </c>
      <c r="BU4" s="47">
        <f t="shared" si="19"/>
      </c>
      <c r="BV4" s="47">
        <f t="shared" si="19"/>
      </c>
      <c r="BW4" s="47">
        <f aca="true" t="shared" si="20" ref="BW4:CL4">IF(AY4="","",POWER(2,-AY4))</f>
      </c>
      <c r="BX4" s="47">
        <f t="shared" si="20"/>
      </c>
      <c r="BY4" s="47">
        <f t="shared" si="20"/>
      </c>
      <c r="BZ4" s="47">
        <f t="shared" si="20"/>
      </c>
      <c r="CA4" s="47">
        <f t="shared" si="20"/>
      </c>
      <c r="CB4" s="47">
        <f t="shared" si="20"/>
      </c>
      <c r="CC4" s="47">
        <f t="shared" si="20"/>
        <v>0.005935136806100315</v>
      </c>
      <c r="CD4" s="47">
        <f t="shared" si="20"/>
      </c>
      <c r="CE4" s="47">
        <f t="shared" si="20"/>
      </c>
      <c r="CF4" s="47">
        <f t="shared" si="20"/>
      </c>
      <c r="CG4" s="47">
        <f t="shared" si="20"/>
      </c>
      <c r="CH4" s="47">
        <f t="shared" si="20"/>
      </c>
      <c r="CI4" s="47">
        <f t="shared" si="20"/>
      </c>
      <c r="CJ4" s="47">
        <f t="shared" si="20"/>
      </c>
      <c r="CK4" s="47">
        <f t="shared" si="20"/>
      </c>
      <c r="CL4" s="47">
        <f t="shared" si="20"/>
      </c>
    </row>
    <row r="5" spans="1:90" ht="12.75">
      <c r="A5" s="15" t="str">
        <f>'Gene Table'!D4</f>
        <v>Abcg1</v>
      </c>
      <c r="B5" s="13" t="s">
        <v>25</v>
      </c>
      <c r="C5" s="14">
        <f>IF('Test Sample Data'!C4="","",IF(SUM('Test Sample Data'!C$3:C$98)&gt;10,IF(AND(ISNUMBER('Test Sample Data'!C4),'Test Sample Data'!C4&lt;35,'Test Sample Data'!C4&gt;0),'Test Sample Data'!C4,35),""))</f>
        <v>30.124664</v>
      </c>
      <c r="D5" s="14">
        <f>IF('Test Sample Data'!D4="","",IF(SUM('Test Sample Data'!D$3:D$98)&gt;10,IF(AND(ISNUMBER('Test Sample Data'!D4),'Test Sample Data'!D4&lt;35,'Test Sample Data'!D4&gt;0),'Test Sample Data'!D4,35),""))</f>
      </c>
      <c r="E5" s="14">
        <f>IF('Test Sample Data'!E4="","",IF(SUM('Test Sample Data'!E$3:E$98)&gt;10,IF(AND(ISNUMBER('Test Sample Data'!E4),'Test Sample Data'!E4&lt;35,'Test Sample Data'!E4&gt;0),'Test Sample Data'!E4,35),""))</f>
      </c>
      <c r="F5" s="14">
        <f>IF('Test Sample Data'!F4="","",IF(SUM('Test Sample Data'!F$3:F$98)&gt;10,IF(AND(ISNUMBER('Test Sample Data'!F4),'Test Sample Data'!F4&lt;35,'Test Sample Data'!F4&gt;0),'Test Sample Data'!F4,35),""))</f>
      </c>
      <c r="G5" s="14">
        <f>IF('Test Sample Data'!G4="","",IF(SUM('Test Sample Data'!G$3:G$98)&gt;10,IF(AND(ISNUMBER('Test Sample Data'!G4),'Test Sample Data'!G4&lt;35,'Test Sample Data'!G4&gt;0),'Test Sample Data'!G4,35),""))</f>
      </c>
      <c r="H5" s="14">
        <f>IF('Test Sample Data'!H4="","",IF(SUM('Test Sample Data'!H$3:H$98)&gt;10,IF(AND(ISNUMBER('Test Sample Data'!H4),'Test Sample Data'!H4&lt;35,'Test Sample Data'!H4&gt;0),'Test Sample Data'!H4,35),""))</f>
      </c>
      <c r="I5" s="14">
        <f>IF('Test Sample Data'!I4="","",IF(SUM('Test Sample Data'!I$3:I$98)&gt;10,IF(AND(ISNUMBER('Test Sample Data'!I4),'Test Sample Data'!I4&lt;35,'Test Sample Data'!I4&gt;0),'Test Sample Data'!I4,35),""))</f>
      </c>
      <c r="J5" s="14">
        <f>IF('Test Sample Data'!J4="","",IF(SUM('Test Sample Data'!J$3:J$98)&gt;10,IF(AND(ISNUMBER('Test Sample Data'!J4),'Test Sample Data'!J4&lt;35,'Test Sample Data'!J4&gt;0),'Test Sample Data'!J4,35),""))</f>
      </c>
      <c r="K5" s="14">
        <f>IF('Test Sample Data'!K4="","",IF(SUM('Test Sample Data'!K$3:K$98)&gt;10,IF(AND(ISNUMBER('Test Sample Data'!K4),'Test Sample Data'!K4&lt;35,'Test Sample Data'!K4&gt;0),'Test Sample Data'!K4,35),""))</f>
      </c>
      <c r="L5" s="14">
        <f>IF('Test Sample Data'!L4="","",IF(SUM('Test Sample Data'!L$3:L$98)&gt;10,IF(AND(ISNUMBER('Test Sample Data'!L4),'Test Sample Data'!L4&lt;35,'Test Sample Data'!L4&gt;0),'Test Sample Data'!L4,35),""))</f>
      </c>
      <c r="M5" s="14" t="str">
        <f>'Gene Table'!D4</f>
        <v>Abcg1</v>
      </c>
      <c r="N5" s="13" t="s">
        <v>25</v>
      </c>
      <c r="O5" s="14">
        <f>IF('Control Sample Data'!C4="","",IF(SUM('Control Sample Data'!C$3:C$98)&gt;10,IF(AND(ISNUMBER('Control Sample Data'!C4),'Control Sample Data'!C4&lt;35,'Control Sample Data'!C4&gt;0),'Control Sample Data'!C4,35),""))</f>
        <v>31.901102</v>
      </c>
      <c r="P5" s="14">
        <f>IF('Control Sample Data'!D4="","",IF(SUM('Control Sample Data'!D$3:D$98)&gt;10,IF(AND(ISNUMBER('Control Sample Data'!D4),'Control Sample Data'!D4&lt;35,'Control Sample Data'!D4&gt;0),'Control Sample Data'!D4,35),""))</f>
      </c>
      <c r="Q5" s="14">
        <f>IF('Control Sample Data'!E4="","",IF(SUM('Control Sample Data'!E$3:E$98)&gt;10,IF(AND(ISNUMBER('Control Sample Data'!E4),'Control Sample Data'!E4&lt;35,'Control Sample Data'!E4&gt;0),'Control Sample Data'!E4,35),""))</f>
      </c>
      <c r="R5" s="14">
        <f>IF('Control Sample Data'!F4="","",IF(SUM('Control Sample Data'!F$3:F$98)&gt;10,IF(AND(ISNUMBER('Control Sample Data'!F4),'Control Sample Data'!F4&lt;35,'Control Sample Data'!F4&gt;0),'Control Sample Data'!F4,35),""))</f>
      </c>
      <c r="S5" s="14">
        <f>IF('Control Sample Data'!G4="","",IF(SUM('Control Sample Data'!G$3:G$98)&gt;10,IF(AND(ISNUMBER('Control Sample Data'!G4),'Control Sample Data'!G4&lt;35,'Control Sample Data'!G4&gt;0),'Control Sample Data'!G4,35),""))</f>
      </c>
      <c r="T5" s="14">
        <f>IF('Control Sample Data'!H4="","",IF(SUM('Control Sample Data'!H$3:H$98)&gt;10,IF(AND(ISNUMBER('Control Sample Data'!H4),'Control Sample Data'!H4&lt;35,'Control Sample Data'!H4&gt;0),'Control Sample Data'!H4,35),""))</f>
      </c>
      <c r="U5" s="14">
        <f>IF('Control Sample Data'!I4="","",IF(SUM('Control Sample Data'!I$3:I$98)&gt;10,IF(AND(ISNUMBER('Control Sample Data'!I4),'Control Sample Data'!I4&lt;35,'Control Sample Data'!I4&gt;0),'Control Sample Data'!I4,35),""))</f>
      </c>
      <c r="V5" s="14">
        <f>IF('Control Sample Data'!J4="","",IF(SUM('Control Sample Data'!J$3:J$98)&gt;10,IF(AND(ISNUMBER('Control Sample Data'!J4),'Control Sample Data'!J4&lt;35,'Control Sample Data'!J4&gt;0),'Control Sample Data'!J4,35),""))</f>
      </c>
      <c r="W5" s="14">
        <f>IF('Control Sample Data'!K4="","",IF(SUM('Control Sample Data'!K$3:K$98)&gt;10,IF(AND(ISNUMBER('Control Sample Data'!K4),'Control Sample Data'!K4&lt;35,'Control Sample Data'!K4&gt;0),'Control Sample Data'!K4,35),""))</f>
      </c>
      <c r="X5" s="14">
        <f>IF('Control Sample Data'!L4="","",IF(SUM('Control Sample Data'!L$3:L$98)&gt;10,IF(AND(ISNUMBER('Control Sample Data'!L4),'Control Sample Data'!L4&lt;35,'Control Sample Data'!L4&gt;0),'Control Sample Data'!L4,35),""))</f>
      </c>
      <c r="Y5" s="25">
        <f>IF(ISERROR(VLOOKUP('Choose Housekeeping Genes'!$A4,Calculations!$A$4:$L$99,3,0)),"",VLOOKUP('Choose Housekeeping Genes'!$A4,Calculations!$A$4:$L$99,3,0))</f>
        <v>15.752917</v>
      </c>
      <c r="Z5" s="26">
        <f>IF(ISERROR(VLOOKUP('Choose Housekeeping Genes'!$A4,Calculations!$A$4:$L$99,4,0)),"",VLOOKUP('Choose Housekeeping Genes'!$A4,Calculations!$A$4:$L$99,4,0))</f>
      </c>
      <c r="AA5" s="26">
        <f>IF(ISERROR(VLOOKUP('Choose Housekeeping Genes'!$A4,Calculations!$A$4:$L$99,5,0)),"",VLOOKUP('Choose Housekeeping Genes'!$A4,Calculations!$A$4:$L$99,5,0))</f>
      </c>
      <c r="AB5" s="26">
        <f>IF(ISERROR(VLOOKUP('Choose Housekeeping Genes'!$A4,Calculations!$A$4:$L$99,6,0)),"",VLOOKUP('Choose Housekeeping Genes'!$A4,Calculations!$A$4:$L$99,6,0))</f>
      </c>
      <c r="AC5" s="26">
        <f>IF(ISERROR(VLOOKUP('Choose Housekeeping Genes'!$A4,Calculations!$A$4:$L$99,7,0)),"",VLOOKUP('Choose Housekeeping Genes'!$A4,Calculations!$A$4:$L$99,7,0))</f>
      </c>
      <c r="AD5" s="26">
        <f>IF(ISERROR(VLOOKUP('Choose Housekeeping Genes'!$A4,Calculations!$A$4:$L$99,8,0)),"",VLOOKUP('Choose Housekeeping Genes'!$A4,Calculations!$A$4:$L$99,8,0))</f>
      </c>
      <c r="AE5" s="26">
        <f>IF(ISERROR(VLOOKUP('Choose Housekeeping Genes'!$A4,Calculations!$A$4:$L$99,9,0)),"",VLOOKUP('Choose Housekeeping Genes'!$A4,Calculations!$A$4:$L$99,9,0))</f>
      </c>
      <c r="AF5" s="26">
        <f>IF(ISERROR(VLOOKUP('Choose Housekeeping Genes'!$A4,Calculations!$A$4:$L$99,10,0)),"",VLOOKUP('Choose Housekeeping Genes'!$A4,Calculations!$A$4:$L$99,10,0))</f>
      </c>
      <c r="AG5" s="26">
        <f>IF(ISERROR(VLOOKUP('Choose Housekeeping Genes'!$A4,Calculations!$A$4:$L$99,11,0)),"",VLOOKUP('Choose Housekeeping Genes'!$A4,Calculations!$A$4:$L$99,11,0))</f>
      </c>
      <c r="AH5" s="38">
        <f>IF(ISERROR(VLOOKUP('Choose Housekeeping Genes'!$A4,Calculations!$A$4:$M$99,12,0)),"",VLOOKUP('Choose Housekeeping Genes'!$A4,Calculations!$A$4:$M$99,12,0))</f>
      </c>
      <c r="AI5" s="25">
        <f>IF(ISERROR(VLOOKUP('Choose Housekeeping Genes'!$A4,Calculations!$A$4:$AA$99,15,0)),"",VLOOKUP('Choose Housekeeping Genes'!$A4,Calculations!$A$4:$AA$99,15,0))</f>
        <v>15.7484</v>
      </c>
      <c r="AJ5" s="26">
        <f>IF(ISERROR(VLOOKUP('Choose Housekeeping Genes'!$A4,Calculations!$A$4:$AA$99,16,0)),"",VLOOKUP('Choose Housekeeping Genes'!$A4,Calculations!$A$4:$AA$99,16,0))</f>
      </c>
      <c r="AK5" s="26">
        <f>IF(ISERROR(VLOOKUP('Choose Housekeeping Genes'!$A4,Calculations!$A$4:$AA$99,17,0)),"",VLOOKUP('Choose Housekeeping Genes'!$A4,Calculations!$A$4:$AA$99,17,0))</f>
      </c>
      <c r="AL5" s="26">
        <f>IF(ISERROR(VLOOKUP('Choose Housekeeping Genes'!$A4,Calculations!$A$4:$AA$99,18,0)),"",VLOOKUP('Choose Housekeeping Genes'!$A4,Calculations!$A$4:$AA$99,18,0))</f>
      </c>
      <c r="AM5" s="26">
        <f>IF(ISERROR(VLOOKUP('Choose Housekeeping Genes'!$A4,Calculations!$A$4:$AA$99,19,0)),"",VLOOKUP('Choose Housekeeping Genes'!$A4,Calculations!$A$4:$AA$99,19,0))</f>
      </c>
      <c r="AN5" s="26">
        <f>IF(ISERROR(VLOOKUP('Choose Housekeeping Genes'!$A4,Calculations!$A$4:$AA$99,20,0)),"",VLOOKUP('Choose Housekeeping Genes'!$A4,Calculations!$A$4:$AA$99,20,0))</f>
      </c>
      <c r="AO5" s="26">
        <f>IF(ISERROR(VLOOKUP('Choose Housekeeping Genes'!$A4,Calculations!$A$4:$AA$99,21,0)),"",VLOOKUP('Choose Housekeeping Genes'!$A4,Calculations!$A$4:$AA$99,21,0))</f>
      </c>
      <c r="AP5" s="26">
        <f>IF(ISERROR(VLOOKUP('Choose Housekeeping Genes'!$A4,Calculations!$A$4:$AA$99,22,0)),"",VLOOKUP('Choose Housekeeping Genes'!$A4,Calculations!$A$4:$AA$99,22,0))</f>
      </c>
      <c r="AQ5" s="26">
        <f>IF(ISERROR(VLOOKUP('Choose Housekeeping Genes'!$A4,Calculations!$A$4:$AA$99,23,0)),"",VLOOKUP('Choose Housekeeping Genes'!$A4,Calculations!$A$4:$AA$99,23,0))</f>
      </c>
      <c r="AR5" s="38">
        <f>IF(ISERROR(VLOOKUP('Choose Housekeeping Genes'!$A4,Calculations!$A$4:$AA$99,24,0)),"",VLOOKUP('Choose Housekeeping Genes'!$A4,Calculations!$A$4:$AA$99,24,0))</f>
      </c>
      <c r="AS5" s="44" t="str">
        <f aca="true" t="shared" si="21" ref="AS5:AS68">A5</f>
        <v>Abcg1</v>
      </c>
      <c r="AT5" s="13" t="s">
        <v>25</v>
      </c>
      <c r="AU5" s="14">
        <f aca="true" t="shared" si="22" ref="AU5:AU35">IF(ISERROR(C5-Y$26),"",C5-Y$26)</f>
        <v>14.371747</v>
      </c>
      <c r="AV5" s="14">
        <f t="shared" si="0"/>
      </c>
      <c r="AW5" s="14">
        <f t="shared" si="1"/>
      </c>
      <c r="AX5" s="14">
        <f t="shared" si="2"/>
      </c>
      <c r="AY5" s="14">
        <f t="shared" si="3"/>
      </c>
      <c r="AZ5" s="14">
        <f t="shared" si="4"/>
      </c>
      <c r="BA5" s="14">
        <f t="shared" si="5"/>
      </c>
      <c r="BB5" s="14">
        <f t="shared" si="6"/>
      </c>
      <c r="BC5" s="14">
        <f t="shared" si="7"/>
      </c>
      <c r="BD5" s="14">
        <f t="shared" si="8"/>
      </c>
      <c r="BE5" s="14">
        <f t="shared" si="9"/>
        <v>16.152702</v>
      </c>
      <c r="BF5" s="14">
        <f t="shared" si="10"/>
      </c>
      <c r="BG5" s="14">
        <f t="shared" si="11"/>
      </c>
      <c r="BH5" s="14">
        <f t="shared" si="12"/>
      </c>
      <c r="BI5" s="14">
        <f t="shared" si="13"/>
      </c>
      <c r="BJ5" s="14">
        <f t="shared" si="14"/>
      </c>
      <c r="BK5" s="14">
        <f t="shared" si="15"/>
      </c>
      <c r="BL5" s="14">
        <f t="shared" si="16"/>
      </c>
      <c r="BM5" s="14">
        <f t="shared" si="17"/>
      </c>
      <c r="BN5" s="14">
        <f t="shared" si="18"/>
      </c>
      <c r="BO5" s="46">
        <f aca="true" t="shared" si="23" ref="BO5:BO37">IF(ISERROR(AVERAGE(AU5:BD5)),"N/A",AVERAGE(AU5:BD5))</f>
        <v>14.371747</v>
      </c>
      <c r="BP5" s="46">
        <f aca="true" t="shared" si="24" ref="BP5:BP37">IF(ISERROR(AVERAGE(BE5:BN5)),"N/A",AVERAGE(BE5:BN5))</f>
        <v>16.152702</v>
      </c>
      <c r="BQ5" s="44" t="str">
        <f aca="true" t="shared" si="25" ref="BQ5:BQ68">A5</f>
        <v>Abcg1</v>
      </c>
      <c r="BR5" s="13" t="s">
        <v>25</v>
      </c>
      <c r="BS5" s="47">
        <f aca="true" t="shared" si="26" ref="BS5:BS68">IF(AU5="","",POWER(2,-AU5))</f>
        <v>4.717078057077177E-05</v>
      </c>
      <c r="BT5" s="47">
        <f aca="true" t="shared" si="27" ref="BT5:BT68">IF(AV5="","",POWER(2,-AV5))</f>
      </c>
      <c r="BU5" s="47">
        <f aca="true" t="shared" si="28" ref="BU5:BU68">IF(AW5="","",POWER(2,-AW5))</f>
      </c>
      <c r="BV5" s="47">
        <f aca="true" t="shared" si="29" ref="BV5:BV68">IF(AX5="","",POWER(2,-AX5))</f>
      </c>
      <c r="BW5" s="47">
        <f aca="true" t="shared" si="30" ref="BW5:BW68">IF(AY5="","",POWER(2,-AY5))</f>
      </c>
      <c r="BX5" s="47">
        <f aca="true" t="shared" si="31" ref="BX5:BX68">IF(AZ5="","",POWER(2,-AZ5))</f>
      </c>
      <c r="BY5" s="47">
        <f aca="true" t="shared" si="32" ref="BY5:BY68">IF(BA5="","",POWER(2,-BA5))</f>
      </c>
      <c r="BZ5" s="47">
        <f aca="true" t="shared" si="33" ref="BZ5:BZ68">IF(BB5="","",POWER(2,-BB5))</f>
      </c>
      <c r="CA5" s="47">
        <f aca="true" t="shared" si="34" ref="CA5:CA68">IF(BC5="","",POWER(2,-BC5))</f>
      </c>
      <c r="CB5" s="47">
        <f aca="true" t="shared" si="35" ref="CB5:CB68">IF(BD5="","",POWER(2,-BD5))</f>
      </c>
      <c r="CC5" s="47">
        <f aca="true" t="shared" si="36" ref="CC5:CC68">IF(BE5="","",POWER(2,-BE5))</f>
        <v>1.3726258926313642E-05</v>
      </c>
      <c r="CD5" s="47">
        <f aca="true" t="shared" si="37" ref="CD5:CD68">IF(BF5="","",POWER(2,-BF5))</f>
      </c>
      <c r="CE5" s="47">
        <f aca="true" t="shared" si="38" ref="CE5:CE68">IF(BG5="","",POWER(2,-BG5))</f>
      </c>
      <c r="CF5" s="47">
        <f aca="true" t="shared" si="39" ref="CF5:CF68">IF(BH5="","",POWER(2,-BH5))</f>
      </c>
      <c r="CG5" s="47">
        <f aca="true" t="shared" si="40" ref="CG5:CG68">IF(BI5="","",POWER(2,-BI5))</f>
      </c>
      <c r="CH5" s="47">
        <f aca="true" t="shared" si="41" ref="CH5:CH68">IF(BJ5="","",POWER(2,-BJ5))</f>
      </c>
      <c r="CI5" s="47">
        <f aca="true" t="shared" si="42" ref="CI5:CI68">IF(BK5="","",POWER(2,-BK5))</f>
      </c>
      <c r="CJ5" s="47">
        <f aca="true" t="shared" si="43" ref="CJ5:CJ68">IF(BL5="","",POWER(2,-BL5))</f>
      </c>
      <c r="CK5" s="47">
        <f aca="true" t="shared" si="44" ref="CK5:CK68">IF(BM5="","",POWER(2,-BM5))</f>
      </c>
      <c r="CL5" s="47">
        <f aca="true" t="shared" si="45" ref="CL5:CL68">IF(BN5="","",POWER(2,-BN5))</f>
      </c>
    </row>
    <row r="6" spans="1:90" ht="12.75">
      <c r="A6" s="15" t="str">
        <f>'Gene Table'!D5</f>
        <v>Acaca</v>
      </c>
      <c r="B6" s="13" t="s">
        <v>31</v>
      </c>
      <c r="C6" s="14">
        <f>IF('Test Sample Data'!C5="","",IF(SUM('Test Sample Data'!C$3:C$98)&gt;10,IF(AND(ISNUMBER('Test Sample Data'!C5),'Test Sample Data'!C5&lt;35,'Test Sample Data'!C5&gt;0),'Test Sample Data'!C5,35),""))</f>
        <v>26.968473</v>
      </c>
      <c r="D6" s="14">
        <f>IF('Test Sample Data'!D5="","",IF(SUM('Test Sample Data'!D$3:D$98)&gt;10,IF(AND(ISNUMBER('Test Sample Data'!D5),'Test Sample Data'!D5&lt;35,'Test Sample Data'!D5&gt;0),'Test Sample Data'!D5,35),""))</f>
      </c>
      <c r="E6" s="14">
        <f>IF('Test Sample Data'!E5="","",IF(SUM('Test Sample Data'!E$3:E$98)&gt;10,IF(AND(ISNUMBER('Test Sample Data'!E5),'Test Sample Data'!E5&lt;35,'Test Sample Data'!E5&gt;0),'Test Sample Data'!E5,35),""))</f>
      </c>
      <c r="F6" s="14">
        <f>IF('Test Sample Data'!F5="","",IF(SUM('Test Sample Data'!F$3:F$98)&gt;10,IF(AND(ISNUMBER('Test Sample Data'!F5),'Test Sample Data'!F5&lt;35,'Test Sample Data'!F5&gt;0),'Test Sample Data'!F5,35),""))</f>
      </c>
      <c r="G6" s="14">
        <f>IF('Test Sample Data'!G5="","",IF(SUM('Test Sample Data'!G$3:G$98)&gt;10,IF(AND(ISNUMBER('Test Sample Data'!G5),'Test Sample Data'!G5&lt;35,'Test Sample Data'!G5&gt;0),'Test Sample Data'!G5,35),""))</f>
      </c>
      <c r="H6" s="14">
        <f>IF('Test Sample Data'!H5="","",IF(SUM('Test Sample Data'!H$3:H$98)&gt;10,IF(AND(ISNUMBER('Test Sample Data'!H5),'Test Sample Data'!H5&lt;35,'Test Sample Data'!H5&gt;0),'Test Sample Data'!H5,35),""))</f>
      </c>
      <c r="I6" s="14">
        <f>IF('Test Sample Data'!I5="","",IF(SUM('Test Sample Data'!I$3:I$98)&gt;10,IF(AND(ISNUMBER('Test Sample Data'!I5),'Test Sample Data'!I5&lt;35,'Test Sample Data'!I5&gt;0),'Test Sample Data'!I5,35),""))</f>
      </c>
      <c r="J6" s="14">
        <f>IF('Test Sample Data'!J5="","",IF(SUM('Test Sample Data'!J$3:J$98)&gt;10,IF(AND(ISNUMBER('Test Sample Data'!J5),'Test Sample Data'!J5&lt;35,'Test Sample Data'!J5&gt;0),'Test Sample Data'!J5,35),""))</f>
      </c>
      <c r="K6" s="14">
        <f>IF('Test Sample Data'!K5="","",IF(SUM('Test Sample Data'!K$3:K$98)&gt;10,IF(AND(ISNUMBER('Test Sample Data'!K5),'Test Sample Data'!K5&lt;35,'Test Sample Data'!K5&gt;0),'Test Sample Data'!K5,35),""))</f>
      </c>
      <c r="L6" s="14">
        <f>IF('Test Sample Data'!L5="","",IF(SUM('Test Sample Data'!L$3:L$98)&gt;10,IF(AND(ISNUMBER('Test Sample Data'!L5),'Test Sample Data'!L5&lt;35,'Test Sample Data'!L5&gt;0),'Test Sample Data'!L5,35),""))</f>
      </c>
      <c r="M6" s="14" t="str">
        <f>'Gene Table'!D5</f>
        <v>Acaca</v>
      </c>
      <c r="N6" s="13" t="s">
        <v>31</v>
      </c>
      <c r="O6" s="14">
        <f>IF('Control Sample Data'!C5="","",IF(SUM('Control Sample Data'!C$3:C$98)&gt;10,IF(AND(ISNUMBER('Control Sample Data'!C5),'Control Sample Data'!C5&lt;35,'Control Sample Data'!C5&gt;0),'Control Sample Data'!C5,35),""))</f>
        <v>25.333305</v>
      </c>
      <c r="P6" s="14">
        <f>IF('Control Sample Data'!D5="","",IF(SUM('Control Sample Data'!D$3:D$98)&gt;10,IF(AND(ISNUMBER('Control Sample Data'!D5),'Control Sample Data'!D5&lt;35,'Control Sample Data'!D5&gt;0),'Control Sample Data'!D5,35),""))</f>
      </c>
      <c r="Q6" s="14">
        <f>IF('Control Sample Data'!E5="","",IF(SUM('Control Sample Data'!E$3:E$98)&gt;10,IF(AND(ISNUMBER('Control Sample Data'!E5),'Control Sample Data'!E5&lt;35,'Control Sample Data'!E5&gt;0),'Control Sample Data'!E5,35),""))</f>
      </c>
      <c r="R6" s="14">
        <f>IF('Control Sample Data'!F5="","",IF(SUM('Control Sample Data'!F$3:F$98)&gt;10,IF(AND(ISNUMBER('Control Sample Data'!F5),'Control Sample Data'!F5&lt;35,'Control Sample Data'!F5&gt;0),'Control Sample Data'!F5,35),""))</f>
      </c>
      <c r="S6" s="14">
        <f>IF('Control Sample Data'!G5="","",IF(SUM('Control Sample Data'!G$3:G$98)&gt;10,IF(AND(ISNUMBER('Control Sample Data'!G5),'Control Sample Data'!G5&lt;35,'Control Sample Data'!G5&gt;0),'Control Sample Data'!G5,35),""))</f>
      </c>
      <c r="T6" s="14">
        <f>IF('Control Sample Data'!H5="","",IF(SUM('Control Sample Data'!H$3:H$98)&gt;10,IF(AND(ISNUMBER('Control Sample Data'!H5),'Control Sample Data'!H5&lt;35,'Control Sample Data'!H5&gt;0),'Control Sample Data'!H5,35),""))</f>
      </c>
      <c r="U6" s="14">
        <f>IF('Control Sample Data'!I5="","",IF(SUM('Control Sample Data'!I$3:I$98)&gt;10,IF(AND(ISNUMBER('Control Sample Data'!I5),'Control Sample Data'!I5&lt;35,'Control Sample Data'!I5&gt;0),'Control Sample Data'!I5,35),""))</f>
      </c>
      <c r="V6" s="14">
        <f>IF('Control Sample Data'!J5="","",IF(SUM('Control Sample Data'!J$3:J$98)&gt;10,IF(AND(ISNUMBER('Control Sample Data'!J5),'Control Sample Data'!J5&lt;35,'Control Sample Data'!J5&gt;0),'Control Sample Data'!J5,35),""))</f>
      </c>
      <c r="W6" s="14">
        <f>IF('Control Sample Data'!K5="","",IF(SUM('Control Sample Data'!K$3:K$98)&gt;10,IF(AND(ISNUMBER('Control Sample Data'!K5),'Control Sample Data'!K5&lt;35,'Control Sample Data'!K5&gt;0),'Control Sample Data'!K5,35),""))</f>
      </c>
      <c r="X6" s="14">
        <f>IF('Control Sample Data'!L5="","",IF(SUM('Control Sample Data'!L$3:L$98)&gt;10,IF(AND(ISNUMBER('Control Sample Data'!L5),'Control Sample Data'!L5&lt;35,'Control Sample Data'!L5&gt;0),'Control Sample Data'!L5,35),""))</f>
      </c>
      <c r="Y6" s="25">
        <f>IF(ISERROR(VLOOKUP('Choose Housekeeping Genes'!$A5,Calculations!$A$4:$L$99,3,0)),"",VLOOKUP('Choose Housekeeping Genes'!$A5,Calculations!$A$4:$L$99,3,0))</f>
      </c>
      <c r="Z6" s="26">
        <f>IF(ISERROR(VLOOKUP('Choose Housekeeping Genes'!$A5,Calculations!$A$4:$L$99,4,0)),"",VLOOKUP('Choose Housekeeping Genes'!$A5,Calculations!$A$4:$L$99,4,0))</f>
      </c>
      <c r="AA6" s="26">
        <f>IF(ISERROR(VLOOKUP('Choose Housekeeping Genes'!$A5,Calculations!$A$4:$L$99,5,0)),"",VLOOKUP('Choose Housekeeping Genes'!$A5,Calculations!$A$4:$L$99,5,0))</f>
      </c>
      <c r="AB6" s="26">
        <f>IF(ISERROR(VLOOKUP('Choose Housekeeping Genes'!$A5,Calculations!$A$4:$L$99,6,0)),"",VLOOKUP('Choose Housekeeping Genes'!$A5,Calculations!$A$4:$L$99,6,0))</f>
      </c>
      <c r="AC6" s="26">
        <f>IF(ISERROR(VLOOKUP('Choose Housekeeping Genes'!$A5,Calculations!$A$4:$L$99,7,0)),"",VLOOKUP('Choose Housekeeping Genes'!$A5,Calculations!$A$4:$L$99,7,0))</f>
      </c>
      <c r="AD6" s="26">
        <f>IF(ISERROR(VLOOKUP('Choose Housekeeping Genes'!$A5,Calculations!$A$4:$L$99,8,0)),"",VLOOKUP('Choose Housekeeping Genes'!$A5,Calculations!$A$4:$L$99,8,0))</f>
      </c>
      <c r="AE6" s="26">
        <f>IF(ISERROR(VLOOKUP('Choose Housekeeping Genes'!$A5,Calculations!$A$4:$L$99,9,0)),"",VLOOKUP('Choose Housekeeping Genes'!$A5,Calculations!$A$4:$L$99,9,0))</f>
      </c>
      <c r="AF6" s="26">
        <f>IF(ISERROR(VLOOKUP('Choose Housekeeping Genes'!$A5,Calculations!$A$4:$L$99,10,0)),"",VLOOKUP('Choose Housekeeping Genes'!$A5,Calculations!$A$4:$L$99,10,0))</f>
      </c>
      <c r="AG6" s="26">
        <f>IF(ISERROR(VLOOKUP('Choose Housekeeping Genes'!$A5,Calculations!$A$4:$L$99,11,0)),"",VLOOKUP('Choose Housekeeping Genes'!$A5,Calculations!$A$4:$L$99,11,0))</f>
      </c>
      <c r="AH6" s="38">
        <f>IF(ISERROR(VLOOKUP('Choose Housekeeping Genes'!$A5,Calculations!$A$4:$M$99,12,0)),"",VLOOKUP('Choose Housekeeping Genes'!$A5,Calculations!$A$4:$M$99,12,0))</f>
      </c>
      <c r="AI6" s="25">
        <f>IF(ISERROR(VLOOKUP('Choose Housekeeping Genes'!$A5,Calculations!$A$4:$AA$99,15,0)),"",VLOOKUP('Choose Housekeeping Genes'!$A5,Calculations!$A$4:$AA$99,15,0))</f>
      </c>
      <c r="AJ6" s="26">
        <f>IF(ISERROR(VLOOKUP('Choose Housekeeping Genes'!$A5,Calculations!$A$4:$AA$99,16,0)),"",VLOOKUP('Choose Housekeeping Genes'!$A5,Calculations!$A$4:$AA$99,16,0))</f>
      </c>
      <c r="AK6" s="26">
        <f>IF(ISERROR(VLOOKUP('Choose Housekeeping Genes'!$A5,Calculations!$A$4:$AA$99,17,0)),"",VLOOKUP('Choose Housekeeping Genes'!$A5,Calculations!$A$4:$AA$99,17,0))</f>
      </c>
      <c r="AL6" s="26">
        <f>IF(ISERROR(VLOOKUP('Choose Housekeeping Genes'!$A5,Calculations!$A$4:$AA$99,18,0)),"",VLOOKUP('Choose Housekeeping Genes'!$A5,Calculations!$A$4:$AA$99,18,0))</f>
      </c>
      <c r="AM6" s="26">
        <f>IF(ISERROR(VLOOKUP('Choose Housekeeping Genes'!$A5,Calculations!$A$4:$AA$99,19,0)),"",VLOOKUP('Choose Housekeeping Genes'!$A5,Calculations!$A$4:$AA$99,19,0))</f>
      </c>
      <c r="AN6" s="26">
        <f>IF(ISERROR(VLOOKUP('Choose Housekeeping Genes'!$A5,Calculations!$A$4:$AA$99,20,0)),"",VLOOKUP('Choose Housekeeping Genes'!$A5,Calculations!$A$4:$AA$99,20,0))</f>
      </c>
      <c r="AO6" s="26">
        <f>IF(ISERROR(VLOOKUP('Choose Housekeeping Genes'!$A5,Calculations!$A$4:$AA$99,21,0)),"",VLOOKUP('Choose Housekeeping Genes'!$A5,Calculations!$A$4:$AA$99,21,0))</f>
      </c>
      <c r="AP6" s="26">
        <f>IF(ISERROR(VLOOKUP('Choose Housekeeping Genes'!$A5,Calculations!$A$4:$AA$99,22,0)),"",VLOOKUP('Choose Housekeeping Genes'!$A5,Calculations!$A$4:$AA$99,22,0))</f>
      </c>
      <c r="AQ6" s="26">
        <f>IF(ISERROR(VLOOKUP('Choose Housekeeping Genes'!$A5,Calculations!$A$4:$AA$99,23,0)),"",VLOOKUP('Choose Housekeeping Genes'!$A5,Calculations!$A$4:$AA$99,23,0))</f>
      </c>
      <c r="AR6" s="38">
        <f>IF(ISERROR(VLOOKUP('Choose Housekeeping Genes'!$A5,Calculations!$A$4:$AA$99,24,0)),"",VLOOKUP('Choose Housekeeping Genes'!$A5,Calculations!$A$4:$AA$99,24,0))</f>
      </c>
      <c r="AS6" s="44" t="str">
        <f t="shared" si="21"/>
        <v>Acaca</v>
      </c>
      <c r="AT6" s="13" t="s">
        <v>31</v>
      </c>
      <c r="AU6" s="14">
        <f t="shared" si="22"/>
        <v>11.215556</v>
      </c>
      <c r="AV6" s="14">
        <f t="shared" si="0"/>
      </c>
      <c r="AW6" s="14">
        <f t="shared" si="1"/>
      </c>
      <c r="AX6" s="14">
        <f t="shared" si="2"/>
      </c>
      <c r="AY6" s="14">
        <f t="shared" si="3"/>
      </c>
      <c r="AZ6" s="14">
        <f t="shared" si="4"/>
      </c>
      <c r="BA6" s="14">
        <f t="shared" si="5"/>
      </c>
      <c r="BB6" s="14">
        <f t="shared" si="6"/>
      </c>
      <c r="BC6" s="14">
        <f t="shared" si="7"/>
      </c>
      <c r="BD6" s="14">
        <f t="shared" si="8"/>
      </c>
      <c r="BE6" s="14">
        <f t="shared" si="9"/>
        <v>9.584905</v>
      </c>
      <c r="BF6" s="14">
        <f t="shared" si="10"/>
      </c>
      <c r="BG6" s="14">
        <f t="shared" si="11"/>
      </c>
      <c r="BH6" s="14">
        <f t="shared" si="12"/>
      </c>
      <c r="BI6" s="14">
        <f t="shared" si="13"/>
      </c>
      <c r="BJ6" s="14">
        <f t="shared" si="14"/>
      </c>
      <c r="BK6" s="14">
        <f t="shared" si="15"/>
      </c>
      <c r="BL6" s="14">
        <f t="shared" si="16"/>
      </c>
      <c r="BM6" s="14">
        <f t="shared" si="17"/>
      </c>
      <c r="BN6" s="14">
        <f t="shared" si="18"/>
      </c>
      <c r="BO6" s="46">
        <f t="shared" si="23"/>
        <v>11.215556</v>
      </c>
      <c r="BP6" s="46">
        <f t="shared" si="24"/>
        <v>9.584905</v>
      </c>
      <c r="BQ6" s="44" t="str">
        <f t="shared" si="25"/>
        <v>Acaca</v>
      </c>
      <c r="BR6" s="13" t="s">
        <v>31</v>
      </c>
      <c r="BS6" s="47">
        <f t="shared" si="26"/>
        <v>0.00042051474245821343</v>
      </c>
      <c r="BT6" s="47">
        <f t="shared" si="27"/>
      </c>
      <c r="BU6" s="47">
        <f t="shared" si="28"/>
      </c>
      <c r="BV6" s="47">
        <f t="shared" si="29"/>
      </c>
      <c r="BW6" s="47">
        <f t="shared" si="30"/>
      </c>
      <c r="BX6" s="47">
        <f t="shared" si="31"/>
      </c>
      <c r="BY6" s="47">
        <f t="shared" si="32"/>
      </c>
      <c r="BZ6" s="47">
        <f t="shared" si="33"/>
      </c>
      <c r="CA6" s="47">
        <f t="shared" si="34"/>
      </c>
      <c r="CB6" s="47">
        <f t="shared" si="35"/>
      </c>
      <c r="CC6" s="47">
        <f t="shared" si="36"/>
        <v>0.001302135230803424</v>
      </c>
      <c r="CD6" s="47">
        <f t="shared" si="37"/>
      </c>
      <c r="CE6" s="47">
        <f t="shared" si="38"/>
      </c>
      <c r="CF6" s="47">
        <f t="shared" si="39"/>
      </c>
      <c r="CG6" s="47">
        <f t="shared" si="40"/>
      </c>
      <c r="CH6" s="47">
        <f t="shared" si="41"/>
      </c>
      <c r="CI6" s="47">
        <f t="shared" si="42"/>
      </c>
      <c r="CJ6" s="47">
        <f t="shared" si="43"/>
      </c>
      <c r="CK6" s="47">
        <f t="shared" si="44"/>
      </c>
      <c r="CL6" s="47">
        <f t="shared" si="45"/>
      </c>
    </row>
    <row r="7" spans="1:90" ht="12.75">
      <c r="A7" s="15" t="str">
        <f>'Gene Table'!D6</f>
        <v>Acadl</v>
      </c>
      <c r="B7" s="13" t="s">
        <v>119</v>
      </c>
      <c r="C7" s="14">
        <f>IF('Test Sample Data'!C6="","",IF(SUM('Test Sample Data'!C$3:C$98)&gt;10,IF(AND(ISNUMBER('Test Sample Data'!C6),'Test Sample Data'!C6&lt;35,'Test Sample Data'!C6&gt;0),'Test Sample Data'!C6,35),""))</f>
        <v>22.877615</v>
      </c>
      <c r="D7" s="14">
        <f>IF('Test Sample Data'!D6="","",IF(SUM('Test Sample Data'!D$3:D$98)&gt;10,IF(AND(ISNUMBER('Test Sample Data'!D6),'Test Sample Data'!D6&lt;35,'Test Sample Data'!D6&gt;0),'Test Sample Data'!D6,35),""))</f>
      </c>
      <c r="E7" s="14">
        <f>IF('Test Sample Data'!E6="","",IF(SUM('Test Sample Data'!E$3:E$98)&gt;10,IF(AND(ISNUMBER('Test Sample Data'!E6),'Test Sample Data'!E6&lt;35,'Test Sample Data'!E6&gt;0),'Test Sample Data'!E6,35),""))</f>
      </c>
      <c r="F7" s="14">
        <f>IF('Test Sample Data'!F6="","",IF(SUM('Test Sample Data'!F$3:F$98)&gt;10,IF(AND(ISNUMBER('Test Sample Data'!F6),'Test Sample Data'!F6&lt;35,'Test Sample Data'!F6&gt;0),'Test Sample Data'!F6,35),""))</f>
      </c>
      <c r="G7" s="14">
        <f>IF('Test Sample Data'!G6="","",IF(SUM('Test Sample Data'!G$3:G$98)&gt;10,IF(AND(ISNUMBER('Test Sample Data'!G6),'Test Sample Data'!G6&lt;35,'Test Sample Data'!G6&gt;0),'Test Sample Data'!G6,35),""))</f>
      </c>
      <c r="H7" s="14">
        <f>IF('Test Sample Data'!H6="","",IF(SUM('Test Sample Data'!H$3:H$98)&gt;10,IF(AND(ISNUMBER('Test Sample Data'!H6),'Test Sample Data'!H6&lt;35,'Test Sample Data'!H6&gt;0),'Test Sample Data'!H6,35),""))</f>
      </c>
      <c r="I7" s="14">
        <f>IF('Test Sample Data'!I6="","",IF(SUM('Test Sample Data'!I$3:I$98)&gt;10,IF(AND(ISNUMBER('Test Sample Data'!I6),'Test Sample Data'!I6&lt;35,'Test Sample Data'!I6&gt;0),'Test Sample Data'!I6,35),""))</f>
      </c>
      <c r="J7" s="14">
        <f>IF('Test Sample Data'!J6="","",IF(SUM('Test Sample Data'!J$3:J$98)&gt;10,IF(AND(ISNUMBER('Test Sample Data'!J6),'Test Sample Data'!J6&lt;35,'Test Sample Data'!J6&gt;0),'Test Sample Data'!J6,35),""))</f>
      </c>
      <c r="K7" s="14">
        <f>IF('Test Sample Data'!K6="","",IF(SUM('Test Sample Data'!K$3:K$98)&gt;10,IF(AND(ISNUMBER('Test Sample Data'!K6),'Test Sample Data'!K6&lt;35,'Test Sample Data'!K6&gt;0),'Test Sample Data'!K6,35),""))</f>
      </c>
      <c r="L7" s="14">
        <f>IF('Test Sample Data'!L6="","",IF(SUM('Test Sample Data'!L$3:L$98)&gt;10,IF(AND(ISNUMBER('Test Sample Data'!L6),'Test Sample Data'!L6&lt;35,'Test Sample Data'!L6&gt;0),'Test Sample Data'!L6,35),""))</f>
      </c>
      <c r="M7" s="14" t="str">
        <f>'Gene Table'!D6</f>
        <v>Acadl</v>
      </c>
      <c r="N7" s="13" t="s">
        <v>119</v>
      </c>
      <c r="O7" s="14">
        <f>IF('Control Sample Data'!C6="","",IF(SUM('Control Sample Data'!C$3:C$98)&gt;10,IF(AND(ISNUMBER('Control Sample Data'!C6),'Control Sample Data'!C6&lt;35,'Control Sample Data'!C6&gt;0),'Control Sample Data'!C6,35),""))</f>
        <v>23.077702</v>
      </c>
      <c r="P7" s="14">
        <f>IF('Control Sample Data'!D6="","",IF(SUM('Control Sample Data'!D$3:D$98)&gt;10,IF(AND(ISNUMBER('Control Sample Data'!D6),'Control Sample Data'!D6&lt;35,'Control Sample Data'!D6&gt;0),'Control Sample Data'!D6,35),""))</f>
      </c>
      <c r="Q7" s="14">
        <f>IF('Control Sample Data'!E6="","",IF(SUM('Control Sample Data'!E$3:E$98)&gt;10,IF(AND(ISNUMBER('Control Sample Data'!E6),'Control Sample Data'!E6&lt;35,'Control Sample Data'!E6&gt;0),'Control Sample Data'!E6,35),""))</f>
      </c>
      <c r="R7" s="14">
        <f>IF('Control Sample Data'!F6="","",IF(SUM('Control Sample Data'!F$3:F$98)&gt;10,IF(AND(ISNUMBER('Control Sample Data'!F6),'Control Sample Data'!F6&lt;35,'Control Sample Data'!F6&gt;0),'Control Sample Data'!F6,35),""))</f>
      </c>
      <c r="S7" s="14">
        <f>IF('Control Sample Data'!G6="","",IF(SUM('Control Sample Data'!G$3:G$98)&gt;10,IF(AND(ISNUMBER('Control Sample Data'!G6),'Control Sample Data'!G6&lt;35,'Control Sample Data'!G6&gt;0),'Control Sample Data'!G6,35),""))</f>
      </c>
      <c r="T7" s="14">
        <f>IF('Control Sample Data'!H6="","",IF(SUM('Control Sample Data'!H$3:H$98)&gt;10,IF(AND(ISNUMBER('Control Sample Data'!H6),'Control Sample Data'!H6&lt;35,'Control Sample Data'!H6&gt;0),'Control Sample Data'!H6,35),""))</f>
      </c>
      <c r="U7" s="14">
        <f>IF('Control Sample Data'!I6="","",IF(SUM('Control Sample Data'!I$3:I$98)&gt;10,IF(AND(ISNUMBER('Control Sample Data'!I6),'Control Sample Data'!I6&lt;35,'Control Sample Data'!I6&gt;0),'Control Sample Data'!I6,35),""))</f>
      </c>
      <c r="V7" s="14">
        <f>IF('Control Sample Data'!J6="","",IF(SUM('Control Sample Data'!J$3:J$98)&gt;10,IF(AND(ISNUMBER('Control Sample Data'!J6),'Control Sample Data'!J6&lt;35,'Control Sample Data'!J6&gt;0),'Control Sample Data'!J6,35),""))</f>
      </c>
      <c r="W7" s="14">
        <f>IF('Control Sample Data'!K6="","",IF(SUM('Control Sample Data'!K$3:K$98)&gt;10,IF(AND(ISNUMBER('Control Sample Data'!K6),'Control Sample Data'!K6&lt;35,'Control Sample Data'!K6&gt;0),'Control Sample Data'!K6,35),""))</f>
      </c>
      <c r="X7" s="14">
        <f>IF('Control Sample Data'!L6="","",IF(SUM('Control Sample Data'!L$3:L$98)&gt;10,IF(AND(ISNUMBER('Control Sample Data'!L6),'Control Sample Data'!L6&lt;35,'Control Sample Data'!L6&gt;0),'Control Sample Data'!L6,35),""))</f>
      </c>
      <c r="Y7" s="25">
        <f>IF(ISERROR(VLOOKUP('Choose Housekeeping Genes'!$A6,Calculations!$A$4:$L$99,3,0)),"",VLOOKUP('Choose Housekeeping Genes'!$A6,Calculations!$A$4:$L$99,3,0))</f>
      </c>
      <c r="Z7" s="26">
        <f>IF(ISERROR(VLOOKUP('Choose Housekeeping Genes'!$A6,Calculations!$A$4:$L$99,4,0)),"",VLOOKUP('Choose Housekeeping Genes'!$A6,Calculations!$A$4:$L$99,4,0))</f>
      </c>
      <c r="AA7" s="26">
        <f>IF(ISERROR(VLOOKUP('Choose Housekeeping Genes'!$A6,Calculations!$A$4:$L$99,5,0)),"",VLOOKUP('Choose Housekeeping Genes'!$A6,Calculations!$A$4:$L$99,5,0))</f>
      </c>
      <c r="AB7" s="26">
        <f>IF(ISERROR(VLOOKUP('Choose Housekeeping Genes'!$A6,Calculations!$A$4:$L$99,6,0)),"",VLOOKUP('Choose Housekeeping Genes'!$A6,Calculations!$A$4:$L$99,6,0))</f>
      </c>
      <c r="AC7" s="26">
        <f>IF(ISERROR(VLOOKUP('Choose Housekeeping Genes'!$A6,Calculations!$A$4:$L$99,7,0)),"",VLOOKUP('Choose Housekeeping Genes'!$A6,Calculations!$A$4:$L$99,7,0))</f>
      </c>
      <c r="AD7" s="26">
        <f>IF(ISERROR(VLOOKUP('Choose Housekeeping Genes'!$A6,Calculations!$A$4:$L$99,8,0)),"",VLOOKUP('Choose Housekeeping Genes'!$A6,Calculations!$A$4:$L$99,8,0))</f>
      </c>
      <c r="AE7" s="26">
        <f>IF(ISERROR(VLOOKUP('Choose Housekeeping Genes'!$A6,Calculations!$A$4:$L$99,9,0)),"",VLOOKUP('Choose Housekeeping Genes'!$A6,Calculations!$A$4:$L$99,9,0))</f>
      </c>
      <c r="AF7" s="26">
        <f>IF(ISERROR(VLOOKUP('Choose Housekeeping Genes'!$A6,Calculations!$A$4:$L$99,10,0)),"",VLOOKUP('Choose Housekeeping Genes'!$A6,Calculations!$A$4:$L$99,10,0))</f>
      </c>
      <c r="AG7" s="26">
        <f>IF(ISERROR(VLOOKUP('Choose Housekeeping Genes'!$A6,Calculations!$A$4:$L$99,11,0)),"",VLOOKUP('Choose Housekeeping Genes'!$A6,Calculations!$A$4:$L$99,11,0))</f>
      </c>
      <c r="AH7" s="38">
        <f>IF(ISERROR(VLOOKUP('Choose Housekeeping Genes'!$A6,Calculations!$A$4:$M$99,12,0)),"",VLOOKUP('Choose Housekeeping Genes'!$A6,Calculations!$A$4:$M$99,12,0))</f>
      </c>
      <c r="AI7" s="25">
        <f>IF(ISERROR(VLOOKUP('Choose Housekeeping Genes'!$A6,Calculations!$A$4:$AA$99,15,0)),"",VLOOKUP('Choose Housekeeping Genes'!$A6,Calculations!$A$4:$AA$99,15,0))</f>
      </c>
      <c r="AJ7" s="26">
        <f>IF(ISERROR(VLOOKUP('Choose Housekeeping Genes'!$A6,Calculations!$A$4:$AA$99,16,0)),"",VLOOKUP('Choose Housekeeping Genes'!$A6,Calculations!$A$4:$AA$99,16,0))</f>
      </c>
      <c r="AK7" s="26">
        <f>IF(ISERROR(VLOOKUP('Choose Housekeeping Genes'!$A6,Calculations!$A$4:$AA$99,17,0)),"",VLOOKUP('Choose Housekeeping Genes'!$A6,Calculations!$A$4:$AA$99,17,0))</f>
      </c>
      <c r="AL7" s="26">
        <f>IF(ISERROR(VLOOKUP('Choose Housekeeping Genes'!$A6,Calculations!$A$4:$AA$99,18,0)),"",VLOOKUP('Choose Housekeeping Genes'!$A6,Calculations!$A$4:$AA$99,18,0))</f>
      </c>
      <c r="AM7" s="26">
        <f>IF(ISERROR(VLOOKUP('Choose Housekeeping Genes'!$A6,Calculations!$A$4:$AA$99,19,0)),"",VLOOKUP('Choose Housekeeping Genes'!$A6,Calculations!$A$4:$AA$99,19,0))</f>
      </c>
      <c r="AN7" s="26">
        <f>IF(ISERROR(VLOOKUP('Choose Housekeeping Genes'!$A6,Calculations!$A$4:$AA$99,20,0)),"",VLOOKUP('Choose Housekeeping Genes'!$A6,Calculations!$A$4:$AA$99,20,0))</f>
      </c>
      <c r="AO7" s="26">
        <f>IF(ISERROR(VLOOKUP('Choose Housekeeping Genes'!$A6,Calculations!$A$4:$AA$99,21,0)),"",VLOOKUP('Choose Housekeeping Genes'!$A6,Calculations!$A$4:$AA$99,21,0))</f>
      </c>
      <c r="AP7" s="26">
        <f>IF(ISERROR(VLOOKUP('Choose Housekeeping Genes'!$A6,Calculations!$A$4:$AA$99,22,0)),"",VLOOKUP('Choose Housekeeping Genes'!$A6,Calculations!$A$4:$AA$99,22,0))</f>
      </c>
      <c r="AQ7" s="26">
        <f>IF(ISERROR(VLOOKUP('Choose Housekeeping Genes'!$A6,Calculations!$A$4:$AA$99,23,0)),"",VLOOKUP('Choose Housekeeping Genes'!$A6,Calculations!$A$4:$AA$99,23,0))</f>
      </c>
      <c r="AR7" s="38">
        <f>IF(ISERROR(VLOOKUP('Choose Housekeeping Genes'!$A6,Calculations!$A$4:$AA$99,24,0)),"",VLOOKUP('Choose Housekeeping Genes'!$A6,Calculations!$A$4:$AA$99,24,0))</f>
      </c>
      <c r="AS7" s="44" t="str">
        <f t="shared" si="21"/>
        <v>Acadl</v>
      </c>
      <c r="AT7" s="13" t="s">
        <v>119</v>
      </c>
      <c r="AU7" s="14">
        <f t="shared" si="22"/>
        <v>7.124697999999999</v>
      </c>
      <c r="AV7" s="14">
        <f t="shared" si="0"/>
      </c>
      <c r="AW7" s="14">
        <f t="shared" si="1"/>
      </c>
      <c r="AX7" s="14">
        <f t="shared" si="2"/>
      </c>
      <c r="AY7" s="14">
        <f t="shared" si="3"/>
      </c>
      <c r="AZ7" s="14">
        <f t="shared" si="4"/>
      </c>
      <c r="BA7" s="14">
        <f t="shared" si="5"/>
      </c>
      <c r="BB7" s="14">
        <f t="shared" si="6"/>
      </c>
      <c r="BC7" s="14">
        <f t="shared" si="7"/>
      </c>
      <c r="BD7" s="14">
        <f t="shared" si="8"/>
      </c>
      <c r="BE7" s="14">
        <f t="shared" si="9"/>
        <v>7.329301999999998</v>
      </c>
      <c r="BF7" s="14">
        <f t="shared" si="10"/>
      </c>
      <c r="BG7" s="14">
        <f t="shared" si="11"/>
      </c>
      <c r="BH7" s="14">
        <f t="shared" si="12"/>
      </c>
      <c r="BI7" s="14">
        <f t="shared" si="13"/>
      </c>
      <c r="BJ7" s="14">
        <f t="shared" si="14"/>
      </c>
      <c r="BK7" s="14">
        <f t="shared" si="15"/>
      </c>
      <c r="BL7" s="14">
        <f t="shared" si="16"/>
      </c>
      <c r="BM7" s="14">
        <f t="shared" si="17"/>
      </c>
      <c r="BN7" s="14">
        <f t="shared" si="18"/>
      </c>
      <c r="BO7" s="46">
        <f t="shared" si="23"/>
        <v>7.124697999999999</v>
      </c>
      <c r="BP7" s="46">
        <f t="shared" si="24"/>
        <v>7.329301999999998</v>
      </c>
      <c r="BQ7" s="44" t="str">
        <f t="shared" si="25"/>
        <v>Acadl</v>
      </c>
      <c r="BR7" s="13" t="s">
        <v>119</v>
      </c>
      <c r="BS7" s="47">
        <f t="shared" si="26"/>
        <v>0.00716559390753867</v>
      </c>
      <c r="BT7" s="47">
        <f t="shared" si="27"/>
      </c>
      <c r="BU7" s="47">
        <f t="shared" si="28"/>
      </c>
      <c r="BV7" s="47">
        <f t="shared" si="29"/>
      </c>
      <c r="BW7" s="47">
        <f t="shared" si="30"/>
      </c>
      <c r="BX7" s="47">
        <f t="shared" si="31"/>
      </c>
      <c r="BY7" s="47">
        <f t="shared" si="32"/>
      </c>
      <c r="BZ7" s="47">
        <f t="shared" si="33"/>
      </c>
      <c r="CA7" s="47">
        <f t="shared" si="34"/>
      </c>
      <c r="CB7" s="47">
        <f t="shared" si="35"/>
      </c>
      <c r="CC7" s="47">
        <f t="shared" si="36"/>
        <v>0.006218136490162219</v>
      </c>
      <c r="CD7" s="47">
        <f t="shared" si="37"/>
      </c>
      <c r="CE7" s="47">
        <f t="shared" si="38"/>
      </c>
      <c r="CF7" s="47">
        <f t="shared" si="39"/>
      </c>
      <c r="CG7" s="47">
        <f t="shared" si="40"/>
      </c>
      <c r="CH7" s="47">
        <f t="shared" si="41"/>
      </c>
      <c r="CI7" s="47">
        <f t="shared" si="42"/>
      </c>
      <c r="CJ7" s="47">
        <f t="shared" si="43"/>
      </c>
      <c r="CK7" s="47">
        <f t="shared" si="44"/>
      </c>
      <c r="CL7" s="47">
        <f t="shared" si="45"/>
      </c>
    </row>
    <row r="8" spans="1:90" ht="12.75">
      <c r="A8" s="15" t="str">
        <f>'Gene Table'!D7</f>
        <v>Acly</v>
      </c>
      <c r="B8" s="13" t="s">
        <v>125</v>
      </c>
      <c r="C8" s="14">
        <f>IF('Test Sample Data'!C7="","",IF(SUM('Test Sample Data'!C$3:C$98)&gt;10,IF(AND(ISNUMBER('Test Sample Data'!C7),'Test Sample Data'!C7&lt;35,'Test Sample Data'!C7&gt;0),'Test Sample Data'!C7,35),""))</f>
        <v>22.451153</v>
      </c>
      <c r="D8" s="14">
        <f>IF('Test Sample Data'!D7="","",IF(SUM('Test Sample Data'!D$3:D$98)&gt;10,IF(AND(ISNUMBER('Test Sample Data'!D7),'Test Sample Data'!D7&lt;35,'Test Sample Data'!D7&gt;0),'Test Sample Data'!D7,35),""))</f>
      </c>
      <c r="E8" s="14">
        <f>IF('Test Sample Data'!E7="","",IF(SUM('Test Sample Data'!E$3:E$98)&gt;10,IF(AND(ISNUMBER('Test Sample Data'!E7),'Test Sample Data'!E7&lt;35,'Test Sample Data'!E7&gt;0),'Test Sample Data'!E7,35),""))</f>
      </c>
      <c r="F8" s="14">
        <f>IF('Test Sample Data'!F7="","",IF(SUM('Test Sample Data'!F$3:F$98)&gt;10,IF(AND(ISNUMBER('Test Sample Data'!F7),'Test Sample Data'!F7&lt;35,'Test Sample Data'!F7&gt;0),'Test Sample Data'!F7,35),""))</f>
      </c>
      <c r="G8" s="14">
        <f>IF('Test Sample Data'!G7="","",IF(SUM('Test Sample Data'!G$3:G$98)&gt;10,IF(AND(ISNUMBER('Test Sample Data'!G7),'Test Sample Data'!G7&lt;35,'Test Sample Data'!G7&gt;0),'Test Sample Data'!G7,35),""))</f>
      </c>
      <c r="H8" s="14">
        <f>IF('Test Sample Data'!H7="","",IF(SUM('Test Sample Data'!H$3:H$98)&gt;10,IF(AND(ISNUMBER('Test Sample Data'!H7),'Test Sample Data'!H7&lt;35,'Test Sample Data'!H7&gt;0),'Test Sample Data'!H7,35),""))</f>
      </c>
      <c r="I8" s="14">
        <f>IF('Test Sample Data'!I7="","",IF(SUM('Test Sample Data'!I$3:I$98)&gt;10,IF(AND(ISNUMBER('Test Sample Data'!I7),'Test Sample Data'!I7&lt;35,'Test Sample Data'!I7&gt;0),'Test Sample Data'!I7,35),""))</f>
      </c>
      <c r="J8" s="14">
        <f>IF('Test Sample Data'!J7="","",IF(SUM('Test Sample Data'!J$3:J$98)&gt;10,IF(AND(ISNUMBER('Test Sample Data'!J7),'Test Sample Data'!J7&lt;35,'Test Sample Data'!J7&gt;0),'Test Sample Data'!J7,35),""))</f>
      </c>
      <c r="K8" s="14">
        <f>IF('Test Sample Data'!K7="","",IF(SUM('Test Sample Data'!K$3:K$98)&gt;10,IF(AND(ISNUMBER('Test Sample Data'!K7),'Test Sample Data'!K7&lt;35,'Test Sample Data'!K7&gt;0),'Test Sample Data'!K7,35),""))</f>
      </c>
      <c r="L8" s="14">
        <f>IF('Test Sample Data'!L7="","",IF(SUM('Test Sample Data'!L$3:L$98)&gt;10,IF(AND(ISNUMBER('Test Sample Data'!L7),'Test Sample Data'!L7&lt;35,'Test Sample Data'!L7&gt;0),'Test Sample Data'!L7,35),""))</f>
      </c>
      <c r="M8" s="14" t="str">
        <f>'Gene Table'!D7</f>
        <v>Acly</v>
      </c>
      <c r="N8" s="13" t="s">
        <v>125</v>
      </c>
      <c r="O8" s="14">
        <f>IF('Control Sample Data'!C7="","",IF(SUM('Control Sample Data'!C$3:C$98)&gt;10,IF(AND(ISNUMBER('Control Sample Data'!C7),'Control Sample Data'!C7&lt;35,'Control Sample Data'!C7&gt;0),'Control Sample Data'!C7,35),""))</f>
        <v>23.027687</v>
      </c>
      <c r="P8" s="14">
        <f>IF('Control Sample Data'!D7="","",IF(SUM('Control Sample Data'!D$3:D$98)&gt;10,IF(AND(ISNUMBER('Control Sample Data'!D7),'Control Sample Data'!D7&lt;35,'Control Sample Data'!D7&gt;0),'Control Sample Data'!D7,35),""))</f>
      </c>
      <c r="Q8" s="14">
        <f>IF('Control Sample Data'!E7="","",IF(SUM('Control Sample Data'!E$3:E$98)&gt;10,IF(AND(ISNUMBER('Control Sample Data'!E7),'Control Sample Data'!E7&lt;35,'Control Sample Data'!E7&gt;0),'Control Sample Data'!E7,35),""))</f>
      </c>
      <c r="R8" s="14">
        <f>IF('Control Sample Data'!F7="","",IF(SUM('Control Sample Data'!F$3:F$98)&gt;10,IF(AND(ISNUMBER('Control Sample Data'!F7),'Control Sample Data'!F7&lt;35,'Control Sample Data'!F7&gt;0),'Control Sample Data'!F7,35),""))</f>
      </c>
      <c r="S8" s="14">
        <f>IF('Control Sample Data'!G7="","",IF(SUM('Control Sample Data'!G$3:G$98)&gt;10,IF(AND(ISNUMBER('Control Sample Data'!G7),'Control Sample Data'!G7&lt;35,'Control Sample Data'!G7&gt;0),'Control Sample Data'!G7,35),""))</f>
      </c>
      <c r="T8" s="14">
        <f>IF('Control Sample Data'!H7="","",IF(SUM('Control Sample Data'!H$3:H$98)&gt;10,IF(AND(ISNUMBER('Control Sample Data'!H7),'Control Sample Data'!H7&lt;35,'Control Sample Data'!H7&gt;0),'Control Sample Data'!H7,35),""))</f>
      </c>
      <c r="U8" s="14">
        <f>IF('Control Sample Data'!I7="","",IF(SUM('Control Sample Data'!I$3:I$98)&gt;10,IF(AND(ISNUMBER('Control Sample Data'!I7),'Control Sample Data'!I7&lt;35,'Control Sample Data'!I7&gt;0),'Control Sample Data'!I7,35),""))</f>
      </c>
      <c r="V8" s="14">
        <f>IF('Control Sample Data'!J7="","",IF(SUM('Control Sample Data'!J$3:J$98)&gt;10,IF(AND(ISNUMBER('Control Sample Data'!J7),'Control Sample Data'!J7&lt;35,'Control Sample Data'!J7&gt;0),'Control Sample Data'!J7,35),""))</f>
      </c>
      <c r="W8" s="14">
        <f>IF('Control Sample Data'!K7="","",IF(SUM('Control Sample Data'!K$3:K$98)&gt;10,IF(AND(ISNUMBER('Control Sample Data'!K7),'Control Sample Data'!K7&lt;35,'Control Sample Data'!K7&gt;0),'Control Sample Data'!K7,35),""))</f>
      </c>
      <c r="X8" s="14">
        <f>IF('Control Sample Data'!L7="","",IF(SUM('Control Sample Data'!L$3:L$98)&gt;10,IF(AND(ISNUMBER('Control Sample Data'!L7),'Control Sample Data'!L7&lt;35,'Control Sample Data'!L7&gt;0),'Control Sample Data'!L7,35),""))</f>
      </c>
      <c r="Y8" s="25">
        <f>IF(ISERROR(VLOOKUP('Choose Housekeeping Genes'!$A7,Calculations!$A$4:$L$99,3,0)),"",VLOOKUP('Choose Housekeeping Genes'!$A7,Calculations!$A$4:$L$99,3,0))</f>
      </c>
      <c r="Z8" s="26">
        <f>IF(ISERROR(VLOOKUP('Choose Housekeeping Genes'!$A7,Calculations!$A$4:$L$99,4,0)),"",VLOOKUP('Choose Housekeeping Genes'!$A7,Calculations!$A$4:$L$99,4,0))</f>
      </c>
      <c r="AA8" s="26">
        <f>IF(ISERROR(VLOOKUP('Choose Housekeeping Genes'!$A7,Calculations!$A$4:$L$99,5,0)),"",VLOOKUP('Choose Housekeeping Genes'!$A7,Calculations!$A$4:$L$99,5,0))</f>
      </c>
      <c r="AB8" s="26">
        <f>IF(ISERROR(VLOOKUP('Choose Housekeeping Genes'!$A7,Calculations!$A$4:$L$99,6,0)),"",VLOOKUP('Choose Housekeeping Genes'!$A7,Calculations!$A$4:$L$99,6,0))</f>
      </c>
      <c r="AC8" s="26">
        <f>IF(ISERROR(VLOOKUP('Choose Housekeeping Genes'!$A7,Calculations!$A$4:$L$99,7,0)),"",VLOOKUP('Choose Housekeeping Genes'!$A7,Calculations!$A$4:$L$99,7,0))</f>
      </c>
      <c r="AD8" s="26">
        <f>IF(ISERROR(VLOOKUP('Choose Housekeeping Genes'!$A7,Calculations!$A$4:$L$99,8,0)),"",VLOOKUP('Choose Housekeeping Genes'!$A7,Calculations!$A$4:$L$99,8,0))</f>
      </c>
      <c r="AE8" s="26">
        <f>IF(ISERROR(VLOOKUP('Choose Housekeeping Genes'!$A7,Calculations!$A$4:$L$99,9,0)),"",VLOOKUP('Choose Housekeeping Genes'!$A7,Calculations!$A$4:$L$99,9,0))</f>
      </c>
      <c r="AF8" s="26">
        <f>IF(ISERROR(VLOOKUP('Choose Housekeeping Genes'!$A7,Calculations!$A$4:$L$99,10,0)),"",VLOOKUP('Choose Housekeeping Genes'!$A7,Calculations!$A$4:$L$99,10,0))</f>
      </c>
      <c r="AG8" s="26">
        <f>IF(ISERROR(VLOOKUP('Choose Housekeeping Genes'!$A7,Calculations!$A$4:$L$99,11,0)),"",VLOOKUP('Choose Housekeeping Genes'!$A7,Calculations!$A$4:$L$99,11,0))</f>
      </c>
      <c r="AH8" s="38">
        <f>IF(ISERROR(VLOOKUP('Choose Housekeeping Genes'!$A7,Calculations!$A$4:$M$99,12,0)),"",VLOOKUP('Choose Housekeeping Genes'!$A7,Calculations!$A$4:$M$99,12,0))</f>
      </c>
      <c r="AI8" s="25">
        <f>IF(ISERROR(VLOOKUP('Choose Housekeeping Genes'!$A7,Calculations!$A$4:$AA$99,15,0)),"",VLOOKUP('Choose Housekeeping Genes'!$A7,Calculations!$A$4:$AA$99,15,0))</f>
      </c>
      <c r="AJ8" s="26">
        <f>IF(ISERROR(VLOOKUP('Choose Housekeeping Genes'!$A7,Calculations!$A$4:$AA$99,16,0)),"",VLOOKUP('Choose Housekeeping Genes'!$A7,Calculations!$A$4:$AA$99,16,0))</f>
      </c>
      <c r="AK8" s="26">
        <f>IF(ISERROR(VLOOKUP('Choose Housekeeping Genes'!$A7,Calculations!$A$4:$AA$99,17,0)),"",VLOOKUP('Choose Housekeeping Genes'!$A7,Calculations!$A$4:$AA$99,17,0))</f>
      </c>
      <c r="AL8" s="26">
        <f>IF(ISERROR(VLOOKUP('Choose Housekeeping Genes'!$A7,Calculations!$A$4:$AA$99,18,0)),"",VLOOKUP('Choose Housekeeping Genes'!$A7,Calculations!$A$4:$AA$99,18,0))</f>
      </c>
      <c r="AM8" s="26">
        <f>IF(ISERROR(VLOOKUP('Choose Housekeeping Genes'!$A7,Calculations!$A$4:$AA$99,19,0)),"",VLOOKUP('Choose Housekeeping Genes'!$A7,Calculations!$A$4:$AA$99,19,0))</f>
      </c>
      <c r="AN8" s="26">
        <f>IF(ISERROR(VLOOKUP('Choose Housekeeping Genes'!$A7,Calculations!$A$4:$AA$99,20,0)),"",VLOOKUP('Choose Housekeeping Genes'!$A7,Calculations!$A$4:$AA$99,20,0))</f>
      </c>
      <c r="AO8" s="26">
        <f>IF(ISERROR(VLOOKUP('Choose Housekeeping Genes'!$A7,Calculations!$A$4:$AA$99,21,0)),"",VLOOKUP('Choose Housekeeping Genes'!$A7,Calculations!$A$4:$AA$99,21,0))</f>
      </c>
      <c r="AP8" s="26">
        <f>IF(ISERROR(VLOOKUP('Choose Housekeeping Genes'!$A7,Calculations!$A$4:$AA$99,22,0)),"",VLOOKUP('Choose Housekeeping Genes'!$A7,Calculations!$A$4:$AA$99,22,0))</f>
      </c>
      <c r="AQ8" s="26">
        <f>IF(ISERROR(VLOOKUP('Choose Housekeeping Genes'!$A7,Calculations!$A$4:$AA$99,23,0)),"",VLOOKUP('Choose Housekeeping Genes'!$A7,Calculations!$A$4:$AA$99,23,0))</f>
      </c>
      <c r="AR8" s="38">
        <f>IF(ISERROR(VLOOKUP('Choose Housekeeping Genes'!$A7,Calculations!$A$4:$AA$99,24,0)),"",VLOOKUP('Choose Housekeeping Genes'!$A7,Calculations!$A$4:$AA$99,24,0))</f>
      </c>
      <c r="AS8" s="44" t="str">
        <f t="shared" si="21"/>
        <v>Acly</v>
      </c>
      <c r="AT8" s="13" t="s">
        <v>125</v>
      </c>
      <c r="AU8" s="14">
        <f t="shared" si="22"/>
        <v>6.698236000000001</v>
      </c>
      <c r="AV8" s="14">
        <f t="shared" si="0"/>
      </c>
      <c r="AW8" s="14">
        <f t="shared" si="1"/>
      </c>
      <c r="AX8" s="14">
        <f t="shared" si="2"/>
      </c>
      <c r="AY8" s="14">
        <f t="shared" si="3"/>
      </c>
      <c r="AZ8" s="14">
        <f t="shared" si="4"/>
      </c>
      <c r="BA8" s="14">
        <f t="shared" si="5"/>
      </c>
      <c r="BB8" s="14">
        <f t="shared" si="6"/>
      </c>
      <c r="BC8" s="14">
        <f t="shared" si="7"/>
      </c>
      <c r="BD8" s="14">
        <f t="shared" si="8"/>
      </c>
      <c r="BE8" s="14">
        <f t="shared" si="9"/>
        <v>7.279287</v>
      </c>
      <c r="BF8" s="14">
        <f t="shared" si="10"/>
      </c>
      <c r="BG8" s="14">
        <f t="shared" si="11"/>
      </c>
      <c r="BH8" s="14">
        <f t="shared" si="12"/>
      </c>
      <c r="BI8" s="14">
        <f t="shared" si="13"/>
      </c>
      <c r="BJ8" s="14">
        <f t="shared" si="14"/>
      </c>
      <c r="BK8" s="14">
        <f t="shared" si="15"/>
      </c>
      <c r="BL8" s="14">
        <f t="shared" si="16"/>
      </c>
      <c r="BM8" s="14">
        <f t="shared" si="17"/>
      </c>
      <c r="BN8" s="14">
        <f t="shared" si="18"/>
      </c>
      <c r="BO8" s="46">
        <f t="shared" si="23"/>
        <v>6.698236000000001</v>
      </c>
      <c r="BP8" s="46">
        <f t="shared" si="24"/>
        <v>7.279287</v>
      </c>
      <c r="BQ8" s="44" t="str">
        <f t="shared" si="25"/>
        <v>Acly</v>
      </c>
      <c r="BR8" s="13" t="s">
        <v>125</v>
      </c>
      <c r="BS8" s="47">
        <f t="shared" si="26"/>
        <v>0.009630083348463072</v>
      </c>
      <c r="BT8" s="47">
        <f t="shared" si="27"/>
      </c>
      <c r="BU8" s="47">
        <f t="shared" si="28"/>
      </c>
      <c r="BV8" s="47">
        <f t="shared" si="29"/>
      </c>
      <c r="BW8" s="47">
        <f t="shared" si="30"/>
      </c>
      <c r="BX8" s="47">
        <f t="shared" si="31"/>
      </c>
      <c r="BY8" s="47">
        <f t="shared" si="32"/>
      </c>
      <c r="BZ8" s="47">
        <f t="shared" si="33"/>
      </c>
      <c r="CA8" s="47">
        <f t="shared" si="34"/>
      </c>
      <c r="CB8" s="47">
        <f t="shared" si="35"/>
      </c>
      <c r="CC8" s="47">
        <f t="shared" si="36"/>
        <v>0.006437485531449312</v>
      </c>
      <c r="CD8" s="47">
        <f t="shared" si="37"/>
      </c>
      <c r="CE8" s="47">
        <f t="shared" si="38"/>
      </c>
      <c r="CF8" s="47">
        <f t="shared" si="39"/>
      </c>
      <c r="CG8" s="47">
        <f t="shared" si="40"/>
      </c>
      <c r="CH8" s="47">
        <f t="shared" si="41"/>
      </c>
      <c r="CI8" s="47">
        <f t="shared" si="42"/>
      </c>
      <c r="CJ8" s="47">
        <f t="shared" si="43"/>
      </c>
      <c r="CK8" s="47">
        <f t="shared" si="44"/>
      </c>
      <c r="CL8" s="47">
        <f t="shared" si="45"/>
      </c>
    </row>
    <row r="9" spans="1:90" ht="12.75">
      <c r="A9" s="15" t="str">
        <f>'Gene Table'!D8</f>
        <v>Acox1</v>
      </c>
      <c r="B9" s="13" t="s">
        <v>131</v>
      </c>
      <c r="C9" s="14">
        <f>IF('Test Sample Data'!C8="","",IF(SUM('Test Sample Data'!C$3:C$98)&gt;10,IF(AND(ISNUMBER('Test Sample Data'!C8),'Test Sample Data'!C8&lt;35,'Test Sample Data'!C8&gt;0),'Test Sample Data'!C8,35),""))</f>
        <v>20.915558</v>
      </c>
      <c r="D9" s="14">
        <f>IF('Test Sample Data'!D8="","",IF(SUM('Test Sample Data'!D$3:D$98)&gt;10,IF(AND(ISNUMBER('Test Sample Data'!D8),'Test Sample Data'!D8&lt;35,'Test Sample Data'!D8&gt;0),'Test Sample Data'!D8,35),""))</f>
      </c>
      <c r="E9" s="14">
        <f>IF('Test Sample Data'!E8="","",IF(SUM('Test Sample Data'!E$3:E$98)&gt;10,IF(AND(ISNUMBER('Test Sample Data'!E8),'Test Sample Data'!E8&lt;35,'Test Sample Data'!E8&gt;0),'Test Sample Data'!E8,35),""))</f>
      </c>
      <c r="F9" s="14">
        <f>IF('Test Sample Data'!F8="","",IF(SUM('Test Sample Data'!F$3:F$98)&gt;10,IF(AND(ISNUMBER('Test Sample Data'!F8),'Test Sample Data'!F8&lt;35,'Test Sample Data'!F8&gt;0),'Test Sample Data'!F8,35),""))</f>
      </c>
      <c r="G9" s="14">
        <f>IF('Test Sample Data'!G8="","",IF(SUM('Test Sample Data'!G$3:G$98)&gt;10,IF(AND(ISNUMBER('Test Sample Data'!G8),'Test Sample Data'!G8&lt;35,'Test Sample Data'!G8&gt;0),'Test Sample Data'!G8,35),""))</f>
      </c>
      <c r="H9" s="14">
        <f>IF('Test Sample Data'!H8="","",IF(SUM('Test Sample Data'!H$3:H$98)&gt;10,IF(AND(ISNUMBER('Test Sample Data'!H8),'Test Sample Data'!H8&lt;35,'Test Sample Data'!H8&gt;0),'Test Sample Data'!H8,35),""))</f>
      </c>
      <c r="I9" s="14">
        <f>IF('Test Sample Data'!I8="","",IF(SUM('Test Sample Data'!I$3:I$98)&gt;10,IF(AND(ISNUMBER('Test Sample Data'!I8),'Test Sample Data'!I8&lt;35,'Test Sample Data'!I8&gt;0),'Test Sample Data'!I8,35),""))</f>
      </c>
      <c r="J9" s="14">
        <f>IF('Test Sample Data'!J8="","",IF(SUM('Test Sample Data'!J$3:J$98)&gt;10,IF(AND(ISNUMBER('Test Sample Data'!J8),'Test Sample Data'!J8&lt;35,'Test Sample Data'!J8&gt;0),'Test Sample Data'!J8,35),""))</f>
      </c>
      <c r="K9" s="14">
        <f>IF('Test Sample Data'!K8="","",IF(SUM('Test Sample Data'!K$3:K$98)&gt;10,IF(AND(ISNUMBER('Test Sample Data'!K8),'Test Sample Data'!K8&lt;35,'Test Sample Data'!K8&gt;0),'Test Sample Data'!K8,35),""))</f>
      </c>
      <c r="L9" s="14">
        <f>IF('Test Sample Data'!L8="","",IF(SUM('Test Sample Data'!L$3:L$98)&gt;10,IF(AND(ISNUMBER('Test Sample Data'!L8),'Test Sample Data'!L8&lt;35,'Test Sample Data'!L8&gt;0),'Test Sample Data'!L8,35),""))</f>
      </c>
      <c r="M9" s="14" t="str">
        <f>'Gene Table'!D8</f>
        <v>Acox1</v>
      </c>
      <c r="N9" s="13" t="s">
        <v>131</v>
      </c>
      <c r="O9" s="14">
        <f>IF('Control Sample Data'!C8="","",IF(SUM('Control Sample Data'!C$3:C$98)&gt;10,IF(AND(ISNUMBER('Control Sample Data'!C8),'Control Sample Data'!C8&lt;35,'Control Sample Data'!C8&gt;0),'Control Sample Data'!C8,35),""))</f>
        <v>20.918604</v>
      </c>
      <c r="P9" s="14">
        <f>IF('Control Sample Data'!D8="","",IF(SUM('Control Sample Data'!D$3:D$98)&gt;10,IF(AND(ISNUMBER('Control Sample Data'!D8),'Control Sample Data'!D8&lt;35,'Control Sample Data'!D8&gt;0),'Control Sample Data'!D8,35),""))</f>
      </c>
      <c r="Q9" s="14">
        <f>IF('Control Sample Data'!E8="","",IF(SUM('Control Sample Data'!E$3:E$98)&gt;10,IF(AND(ISNUMBER('Control Sample Data'!E8),'Control Sample Data'!E8&lt;35,'Control Sample Data'!E8&gt;0),'Control Sample Data'!E8,35),""))</f>
      </c>
      <c r="R9" s="14">
        <f>IF('Control Sample Data'!F8="","",IF(SUM('Control Sample Data'!F$3:F$98)&gt;10,IF(AND(ISNUMBER('Control Sample Data'!F8),'Control Sample Data'!F8&lt;35,'Control Sample Data'!F8&gt;0),'Control Sample Data'!F8,35),""))</f>
      </c>
      <c r="S9" s="14">
        <f>IF('Control Sample Data'!G8="","",IF(SUM('Control Sample Data'!G$3:G$98)&gt;10,IF(AND(ISNUMBER('Control Sample Data'!G8),'Control Sample Data'!G8&lt;35,'Control Sample Data'!G8&gt;0),'Control Sample Data'!G8,35),""))</f>
      </c>
      <c r="T9" s="14">
        <f>IF('Control Sample Data'!H8="","",IF(SUM('Control Sample Data'!H$3:H$98)&gt;10,IF(AND(ISNUMBER('Control Sample Data'!H8),'Control Sample Data'!H8&lt;35,'Control Sample Data'!H8&gt;0),'Control Sample Data'!H8,35),""))</f>
      </c>
      <c r="U9" s="14">
        <f>IF('Control Sample Data'!I8="","",IF(SUM('Control Sample Data'!I$3:I$98)&gt;10,IF(AND(ISNUMBER('Control Sample Data'!I8),'Control Sample Data'!I8&lt;35,'Control Sample Data'!I8&gt;0),'Control Sample Data'!I8,35),""))</f>
      </c>
      <c r="V9" s="14">
        <f>IF('Control Sample Data'!J8="","",IF(SUM('Control Sample Data'!J$3:J$98)&gt;10,IF(AND(ISNUMBER('Control Sample Data'!J8),'Control Sample Data'!J8&lt;35,'Control Sample Data'!J8&gt;0),'Control Sample Data'!J8,35),""))</f>
      </c>
      <c r="W9" s="14">
        <f>IF('Control Sample Data'!K8="","",IF(SUM('Control Sample Data'!K$3:K$98)&gt;10,IF(AND(ISNUMBER('Control Sample Data'!K8),'Control Sample Data'!K8&lt;35,'Control Sample Data'!K8&gt;0),'Control Sample Data'!K8,35),""))</f>
      </c>
      <c r="X9" s="14">
        <f>IF('Control Sample Data'!L8="","",IF(SUM('Control Sample Data'!L$3:L$98)&gt;10,IF(AND(ISNUMBER('Control Sample Data'!L8),'Control Sample Data'!L8&lt;35,'Control Sample Data'!L8&gt;0),'Control Sample Data'!L8,35),""))</f>
      </c>
      <c r="Y9" s="25">
        <f>IF(ISERROR(VLOOKUP('Choose Housekeeping Genes'!$A8,Calculations!$A$4:$L$99,3,0)),"",VLOOKUP('Choose Housekeeping Genes'!$A8,Calculations!$A$4:$L$99,3,0))</f>
      </c>
      <c r="Z9" s="26">
        <f>IF(ISERROR(VLOOKUP('Choose Housekeeping Genes'!$A8,Calculations!$A$4:$L$99,4,0)),"",VLOOKUP('Choose Housekeeping Genes'!$A8,Calculations!$A$4:$L$99,4,0))</f>
      </c>
      <c r="AA9" s="26">
        <f>IF(ISERROR(VLOOKUP('Choose Housekeeping Genes'!$A8,Calculations!$A$4:$L$99,5,0)),"",VLOOKUP('Choose Housekeeping Genes'!$A8,Calculations!$A$4:$L$99,5,0))</f>
      </c>
      <c r="AB9" s="26">
        <f>IF(ISERROR(VLOOKUP('Choose Housekeeping Genes'!$A8,Calculations!$A$4:$L$99,6,0)),"",VLOOKUP('Choose Housekeeping Genes'!$A8,Calculations!$A$4:$L$99,6,0))</f>
      </c>
      <c r="AC9" s="26">
        <f>IF(ISERROR(VLOOKUP('Choose Housekeeping Genes'!$A8,Calculations!$A$4:$L$99,7,0)),"",VLOOKUP('Choose Housekeeping Genes'!$A8,Calculations!$A$4:$L$99,7,0))</f>
      </c>
      <c r="AD9" s="26">
        <f>IF(ISERROR(VLOOKUP('Choose Housekeeping Genes'!$A8,Calculations!$A$4:$L$99,8,0)),"",VLOOKUP('Choose Housekeeping Genes'!$A8,Calculations!$A$4:$L$99,8,0))</f>
      </c>
      <c r="AE9" s="26">
        <f>IF(ISERROR(VLOOKUP('Choose Housekeeping Genes'!$A8,Calculations!$A$4:$L$99,9,0)),"",VLOOKUP('Choose Housekeeping Genes'!$A8,Calculations!$A$4:$L$99,9,0))</f>
      </c>
      <c r="AF9" s="26">
        <f>IF(ISERROR(VLOOKUP('Choose Housekeeping Genes'!$A8,Calculations!$A$4:$L$99,10,0)),"",VLOOKUP('Choose Housekeeping Genes'!$A8,Calculations!$A$4:$L$99,10,0))</f>
      </c>
      <c r="AG9" s="26">
        <f>IF(ISERROR(VLOOKUP('Choose Housekeeping Genes'!$A8,Calculations!$A$4:$L$99,11,0)),"",VLOOKUP('Choose Housekeeping Genes'!$A8,Calculations!$A$4:$L$99,11,0))</f>
      </c>
      <c r="AH9" s="38">
        <f>IF(ISERROR(VLOOKUP('Choose Housekeeping Genes'!$A8,Calculations!$A$4:$M$99,12,0)),"",VLOOKUP('Choose Housekeeping Genes'!$A8,Calculations!$A$4:$M$99,12,0))</f>
      </c>
      <c r="AI9" s="25">
        <f>IF(ISERROR(VLOOKUP('Choose Housekeeping Genes'!$A8,Calculations!$A$4:$AA$99,15,0)),"",VLOOKUP('Choose Housekeeping Genes'!$A8,Calculations!$A$4:$AA$99,15,0))</f>
      </c>
      <c r="AJ9" s="26">
        <f>IF(ISERROR(VLOOKUP('Choose Housekeeping Genes'!$A8,Calculations!$A$4:$AA$99,16,0)),"",VLOOKUP('Choose Housekeeping Genes'!$A8,Calculations!$A$4:$AA$99,16,0))</f>
      </c>
      <c r="AK9" s="26">
        <f>IF(ISERROR(VLOOKUP('Choose Housekeeping Genes'!$A8,Calculations!$A$4:$AA$99,17,0)),"",VLOOKUP('Choose Housekeeping Genes'!$A8,Calculations!$A$4:$AA$99,17,0))</f>
      </c>
      <c r="AL9" s="26">
        <f>IF(ISERROR(VLOOKUP('Choose Housekeeping Genes'!$A8,Calculations!$A$4:$AA$99,18,0)),"",VLOOKUP('Choose Housekeeping Genes'!$A8,Calculations!$A$4:$AA$99,18,0))</f>
      </c>
      <c r="AM9" s="26">
        <f>IF(ISERROR(VLOOKUP('Choose Housekeeping Genes'!$A8,Calculations!$A$4:$AA$99,19,0)),"",VLOOKUP('Choose Housekeeping Genes'!$A8,Calculations!$A$4:$AA$99,19,0))</f>
      </c>
      <c r="AN9" s="26">
        <f>IF(ISERROR(VLOOKUP('Choose Housekeeping Genes'!$A8,Calculations!$A$4:$AA$99,20,0)),"",VLOOKUP('Choose Housekeeping Genes'!$A8,Calculations!$A$4:$AA$99,20,0))</f>
      </c>
      <c r="AO9" s="26">
        <f>IF(ISERROR(VLOOKUP('Choose Housekeeping Genes'!$A8,Calculations!$A$4:$AA$99,21,0)),"",VLOOKUP('Choose Housekeeping Genes'!$A8,Calculations!$A$4:$AA$99,21,0))</f>
      </c>
      <c r="AP9" s="26">
        <f>IF(ISERROR(VLOOKUP('Choose Housekeeping Genes'!$A8,Calculations!$A$4:$AA$99,22,0)),"",VLOOKUP('Choose Housekeeping Genes'!$A8,Calculations!$A$4:$AA$99,22,0))</f>
      </c>
      <c r="AQ9" s="26">
        <f>IF(ISERROR(VLOOKUP('Choose Housekeeping Genes'!$A8,Calculations!$A$4:$AA$99,23,0)),"",VLOOKUP('Choose Housekeeping Genes'!$A8,Calculations!$A$4:$AA$99,23,0))</f>
      </c>
      <c r="AR9" s="38">
        <f>IF(ISERROR(VLOOKUP('Choose Housekeeping Genes'!$A8,Calculations!$A$4:$AA$99,24,0)),"",VLOOKUP('Choose Housekeeping Genes'!$A8,Calculations!$A$4:$AA$99,24,0))</f>
      </c>
      <c r="AS9" s="44" t="str">
        <f t="shared" si="21"/>
        <v>Acox1</v>
      </c>
      <c r="AT9" s="13" t="s">
        <v>131</v>
      </c>
      <c r="AU9" s="14">
        <f t="shared" si="22"/>
        <v>5.162641000000001</v>
      </c>
      <c r="AV9" s="14">
        <f t="shared" si="0"/>
      </c>
      <c r="AW9" s="14">
        <f t="shared" si="1"/>
      </c>
      <c r="AX9" s="14">
        <f t="shared" si="2"/>
      </c>
      <c r="AY9" s="14">
        <f t="shared" si="3"/>
      </c>
      <c r="AZ9" s="14">
        <f t="shared" si="4"/>
      </c>
      <c r="BA9" s="14">
        <f t="shared" si="5"/>
      </c>
      <c r="BB9" s="14">
        <f t="shared" si="6"/>
      </c>
      <c r="BC9" s="14">
        <f t="shared" si="7"/>
      </c>
      <c r="BD9" s="14">
        <f t="shared" si="8"/>
      </c>
      <c r="BE9" s="14">
        <f t="shared" si="9"/>
        <v>5.170203999999998</v>
      </c>
      <c r="BF9" s="14">
        <f t="shared" si="10"/>
      </c>
      <c r="BG9" s="14">
        <f t="shared" si="11"/>
      </c>
      <c r="BH9" s="14">
        <f t="shared" si="12"/>
      </c>
      <c r="BI9" s="14">
        <f t="shared" si="13"/>
      </c>
      <c r="BJ9" s="14">
        <f t="shared" si="14"/>
      </c>
      <c r="BK9" s="14">
        <f t="shared" si="15"/>
      </c>
      <c r="BL9" s="14">
        <f t="shared" si="16"/>
      </c>
      <c r="BM9" s="14">
        <f t="shared" si="17"/>
      </c>
      <c r="BN9" s="14">
        <f t="shared" si="18"/>
      </c>
      <c r="BO9" s="46">
        <f t="shared" si="23"/>
        <v>5.162641000000001</v>
      </c>
      <c r="BP9" s="46">
        <f t="shared" si="24"/>
        <v>5.170203999999998</v>
      </c>
      <c r="BQ9" s="44" t="str">
        <f t="shared" si="25"/>
        <v>Acox1</v>
      </c>
      <c r="BR9" s="13" t="s">
        <v>131</v>
      </c>
      <c r="BS9" s="47">
        <f t="shared" si="26"/>
        <v>0.027918379226683755</v>
      </c>
      <c r="BT9" s="47">
        <f t="shared" si="27"/>
      </c>
      <c r="BU9" s="47">
        <f t="shared" si="28"/>
      </c>
      <c r="BV9" s="47">
        <f t="shared" si="29"/>
      </c>
      <c r="BW9" s="47">
        <f t="shared" si="30"/>
      </c>
      <c r="BX9" s="47">
        <f t="shared" si="31"/>
      </c>
      <c r="BY9" s="47">
        <f t="shared" si="32"/>
      </c>
      <c r="BZ9" s="47">
        <f t="shared" si="33"/>
      </c>
      <c r="CA9" s="47">
        <f t="shared" si="34"/>
      </c>
      <c r="CB9" s="47">
        <f t="shared" si="35"/>
      </c>
      <c r="CC9" s="47">
        <f t="shared" si="36"/>
        <v>0.027772406434289795</v>
      </c>
      <c r="CD9" s="47">
        <f t="shared" si="37"/>
      </c>
      <c r="CE9" s="47">
        <f t="shared" si="38"/>
      </c>
      <c r="CF9" s="47">
        <f t="shared" si="39"/>
      </c>
      <c r="CG9" s="47">
        <f t="shared" si="40"/>
      </c>
      <c r="CH9" s="47">
        <f t="shared" si="41"/>
      </c>
      <c r="CI9" s="47">
        <f t="shared" si="42"/>
      </c>
      <c r="CJ9" s="47">
        <f t="shared" si="43"/>
      </c>
      <c r="CK9" s="47">
        <f t="shared" si="44"/>
      </c>
      <c r="CL9" s="47">
        <f t="shared" si="45"/>
      </c>
    </row>
    <row r="10" spans="1:90" ht="12.75">
      <c r="A10" s="15" t="str">
        <f>'Gene Table'!D9</f>
        <v>Acsl5</v>
      </c>
      <c r="B10" s="13" t="s">
        <v>137</v>
      </c>
      <c r="C10" s="14">
        <f>IF('Test Sample Data'!C9="","",IF(SUM('Test Sample Data'!C$3:C$98)&gt;10,IF(AND(ISNUMBER('Test Sample Data'!C9),'Test Sample Data'!C9&lt;35,'Test Sample Data'!C9&gt;0),'Test Sample Data'!C9,35),""))</f>
        <v>24.355522</v>
      </c>
      <c r="D10" s="14">
        <f>IF('Test Sample Data'!D9="","",IF(SUM('Test Sample Data'!D$3:D$98)&gt;10,IF(AND(ISNUMBER('Test Sample Data'!D9),'Test Sample Data'!D9&lt;35,'Test Sample Data'!D9&gt;0),'Test Sample Data'!D9,35),""))</f>
      </c>
      <c r="E10" s="14">
        <f>IF('Test Sample Data'!E9="","",IF(SUM('Test Sample Data'!E$3:E$98)&gt;10,IF(AND(ISNUMBER('Test Sample Data'!E9),'Test Sample Data'!E9&lt;35,'Test Sample Data'!E9&gt;0),'Test Sample Data'!E9,35),""))</f>
      </c>
      <c r="F10" s="14">
        <f>IF('Test Sample Data'!F9="","",IF(SUM('Test Sample Data'!F$3:F$98)&gt;10,IF(AND(ISNUMBER('Test Sample Data'!F9),'Test Sample Data'!F9&lt;35,'Test Sample Data'!F9&gt;0),'Test Sample Data'!F9,35),""))</f>
      </c>
      <c r="G10" s="14">
        <f>IF('Test Sample Data'!G9="","",IF(SUM('Test Sample Data'!G$3:G$98)&gt;10,IF(AND(ISNUMBER('Test Sample Data'!G9),'Test Sample Data'!G9&lt;35,'Test Sample Data'!G9&gt;0),'Test Sample Data'!G9,35),""))</f>
      </c>
      <c r="H10" s="14">
        <f>IF('Test Sample Data'!H9="","",IF(SUM('Test Sample Data'!H$3:H$98)&gt;10,IF(AND(ISNUMBER('Test Sample Data'!H9),'Test Sample Data'!H9&lt;35,'Test Sample Data'!H9&gt;0),'Test Sample Data'!H9,35),""))</f>
      </c>
      <c r="I10" s="14">
        <f>IF('Test Sample Data'!I9="","",IF(SUM('Test Sample Data'!I$3:I$98)&gt;10,IF(AND(ISNUMBER('Test Sample Data'!I9),'Test Sample Data'!I9&lt;35,'Test Sample Data'!I9&gt;0),'Test Sample Data'!I9,35),""))</f>
      </c>
      <c r="J10" s="14">
        <f>IF('Test Sample Data'!J9="","",IF(SUM('Test Sample Data'!J$3:J$98)&gt;10,IF(AND(ISNUMBER('Test Sample Data'!J9),'Test Sample Data'!J9&lt;35,'Test Sample Data'!J9&gt;0),'Test Sample Data'!J9,35),""))</f>
      </c>
      <c r="K10" s="14">
        <f>IF('Test Sample Data'!K9="","",IF(SUM('Test Sample Data'!K$3:K$98)&gt;10,IF(AND(ISNUMBER('Test Sample Data'!K9),'Test Sample Data'!K9&lt;35,'Test Sample Data'!K9&gt;0),'Test Sample Data'!K9,35),""))</f>
      </c>
      <c r="L10" s="14">
        <f>IF('Test Sample Data'!L9="","",IF(SUM('Test Sample Data'!L$3:L$98)&gt;10,IF(AND(ISNUMBER('Test Sample Data'!L9),'Test Sample Data'!L9&lt;35,'Test Sample Data'!L9&gt;0),'Test Sample Data'!L9,35),""))</f>
      </c>
      <c r="M10" s="14" t="str">
        <f>'Gene Table'!D9</f>
        <v>Acsl5</v>
      </c>
      <c r="N10" s="13" t="s">
        <v>137</v>
      </c>
      <c r="O10" s="14">
        <f>IF('Control Sample Data'!C9="","",IF(SUM('Control Sample Data'!C$3:C$98)&gt;10,IF(AND(ISNUMBER('Control Sample Data'!C9),'Control Sample Data'!C9&lt;35,'Control Sample Data'!C9&gt;0),'Control Sample Data'!C9,35),""))</f>
        <v>24.198364</v>
      </c>
      <c r="P10" s="14">
        <f>IF('Control Sample Data'!D9="","",IF(SUM('Control Sample Data'!D$3:D$98)&gt;10,IF(AND(ISNUMBER('Control Sample Data'!D9),'Control Sample Data'!D9&lt;35,'Control Sample Data'!D9&gt;0),'Control Sample Data'!D9,35),""))</f>
      </c>
      <c r="Q10" s="14">
        <f>IF('Control Sample Data'!E9="","",IF(SUM('Control Sample Data'!E$3:E$98)&gt;10,IF(AND(ISNUMBER('Control Sample Data'!E9),'Control Sample Data'!E9&lt;35,'Control Sample Data'!E9&gt;0),'Control Sample Data'!E9,35),""))</f>
      </c>
      <c r="R10" s="14">
        <f>IF('Control Sample Data'!F9="","",IF(SUM('Control Sample Data'!F$3:F$98)&gt;10,IF(AND(ISNUMBER('Control Sample Data'!F9),'Control Sample Data'!F9&lt;35,'Control Sample Data'!F9&gt;0),'Control Sample Data'!F9,35),""))</f>
      </c>
      <c r="S10" s="14">
        <f>IF('Control Sample Data'!G9="","",IF(SUM('Control Sample Data'!G$3:G$98)&gt;10,IF(AND(ISNUMBER('Control Sample Data'!G9),'Control Sample Data'!G9&lt;35,'Control Sample Data'!G9&gt;0),'Control Sample Data'!G9,35),""))</f>
      </c>
      <c r="T10" s="14">
        <f>IF('Control Sample Data'!H9="","",IF(SUM('Control Sample Data'!H$3:H$98)&gt;10,IF(AND(ISNUMBER('Control Sample Data'!H9),'Control Sample Data'!H9&lt;35,'Control Sample Data'!H9&gt;0),'Control Sample Data'!H9,35),""))</f>
      </c>
      <c r="U10" s="14">
        <f>IF('Control Sample Data'!I9="","",IF(SUM('Control Sample Data'!I$3:I$98)&gt;10,IF(AND(ISNUMBER('Control Sample Data'!I9),'Control Sample Data'!I9&lt;35,'Control Sample Data'!I9&gt;0),'Control Sample Data'!I9,35),""))</f>
      </c>
      <c r="V10" s="14">
        <f>IF('Control Sample Data'!J9="","",IF(SUM('Control Sample Data'!J$3:J$98)&gt;10,IF(AND(ISNUMBER('Control Sample Data'!J9),'Control Sample Data'!J9&lt;35,'Control Sample Data'!J9&gt;0),'Control Sample Data'!J9,35),""))</f>
      </c>
      <c r="W10" s="14">
        <f>IF('Control Sample Data'!K9="","",IF(SUM('Control Sample Data'!K$3:K$98)&gt;10,IF(AND(ISNUMBER('Control Sample Data'!K9),'Control Sample Data'!K9&lt;35,'Control Sample Data'!K9&gt;0),'Control Sample Data'!K9,35),""))</f>
      </c>
      <c r="X10" s="14">
        <f>IF('Control Sample Data'!L9="","",IF(SUM('Control Sample Data'!L$3:L$98)&gt;10,IF(AND(ISNUMBER('Control Sample Data'!L9),'Control Sample Data'!L9&lt;35,'Control Sample Data'!L9&gt;0),'Control Sample Data'!L9,35),""))</f>
      </c>
      <c r="Y10" s="25">
        <f>IF(ISERROR(VLOOKUP('Choose Housekeeping Genes'!$A9,Calculations!$A$4:$L$99,3,0)),"",VLOOKUP('Choose Housekeeping Genes'!$A9,Calculations!$A$4:$L$99,3,0))</f>
      </c>
      <c r="Z10" s="26">
        <f>IF(ISERROR(VLOOKUP('Choose Housekeeping Genes'!$A9,Calculations!$A$4:$L$99,4,0)),"",VLOOKUP('Choose Housekeeping Genes'!$A9,Calculations!$A$4:$L$99,4,0))</f>
      </c>
      <c r="AA10" s="26">
        <f>IF(ISERROR(VLOOKUP('Choose Housekeeping Genes'!$A9,Calculations!$A$4:$L$99,5,0)),"",VLOOKUP('Choose Housekeeping Genes'!$A9,Calculations!$A$4:$L$99,5,0))</f>
      </c>
      <c r="AB10" s="26">
        <f>IF(ISERROR(VLOOKUP('Choose Housekeeping Genes'!$A9,Calculations!$A$4:$L$99,6,0)),"",VLOOKUP('Choose Housekeeping Genes'!$A9,Calculations!$A$4:$L$99,6,0))</f>
      </c>
      <c r="AC10" s="26">
        <f>IF(ISERROR(VLOOKUP('Choose Housekeeping Genes'!$A9,Calculations!$A$4:$L$99,7,0)),"",VLOOKUP('Choose Housekeeping Genes'!$A9,Calculations!$A$4:$L$99,7,0))</f>
      </c>
      <c r="AD10" s="26">
        <f>IF(ISERROR(VLOOKUP('Choose Housekeeping Genes'!$A9,Calculations!$A$4:$L$99,8,0)),"",VLOOKUP('Choose Housekeeping Genes'!$A9,Calculations!$A$4:$L$99,8,0))</f>
      </c>
      <c r="AE10" s="26">
        <f>IF(ISERROR(VLOOKUP('Choose Housekeeping Genes'!$A9,Calculations!$A$4:$L$99,9,0)),"",VLOOKUP('Choose Housekeeping Genes'!$A9,Calculations!$A$4:$L$99,9,0))</f>
      </c>
      <c r="AF10" s="26">
        <f>IF(ISERROR(VLOOKUP('Choose Housekeeping Genes'!$A9,Calculations!$A$4:$L$99,10,0)),"",VLOOKUP('Choose Housekeeping Genes'!$A9,Calculations!$A$4:$L$99,10,0))</f>
      </c>
      <c r="AG10" s="26">
        <f>IF(ISERROR(VLOOKUP('Choose Housekeeping Genes'!$A9,Calculations!$A$4:$L$99,11,0)),"",VLOOKUP('Choose Housekeeping Genes'!$A9,Calculations!$A$4:$L$99,11,0))</f>
      </c>
      <c r="AH10" s="38">
        <f>IF(ISERROR(VLOOKUP('Choose Housekeeping Genes'!$A9,Calculations!$A$4:$M$99,12,0)),"",VLOOKUP('Choose Housekeeping Genes'!$A9,Calculations!$A$4:$M$99,12,0))</f>
      </c>
      <c r="AI10" s="25">
        <f>IF(ISERROR(VLOOKUP('Choose Housekeeping Genes'!$A9,Calculations!$A$4:$AA$99,15,0)),"",VLOOKUP('Choose Housekeeping Genes'!$A9,Calculations!$A$4:$AA$99,15,0))</f>
      </c>
      <c r="AJ10" s="26">
        <f>IF(ISERROR(VLOOKUP('Choose Housekeeping Genes'!$A9,Calculations!$A$4:$AA$99,16,0)),"",VLOOKUP('Choose Housekeeping Genes'!$A9,Calculations!$A$4:$AA$99,16,0))</f>
      </c>
      <c r="AK10" s="26">
        <f>IF(ISERROR(VLOOKUP('Choose Housekeeping Genes'!$A9,Calculations!$A$4:$AA$99,17,0)),"",VLOOKUP('Choose Housekeeping Genes'!$A9,Calculations!$A$4:$AA$99,17,0))</f>
      </c>
      <c r="AL10" s="26">
        <f>IF(ISERROR(VLOOKUP('Choose Housekeeping Genes'!$A9,Calculations!$A$4:$AA$99,18,0)),"",VLOOKUP('Choose Housekeeping Genes'!$A9,Calculations!$A$4:$AA$99,18,0))</f>
      </c>
      <c r="AM10" s="26">
        <f>IF(ISERROR(VLOOKUP('Choose Housekeeping Genes'!$A9,Calculations!$A$4:$AA$99,19,0)),"",VLOOKUP('Choose Housekeeping Genes'!$A9,Calculations!$A$4:$AA$99,19,0))</f>
      </c>
      <c r="AN10" s="26">
        <f>IF(ISERROR(VLOOKUP('Choose Housekeeping Genes'!$A9,Calculations!$A$4:$AA$99,20,0)),"",VLOOKUP('Choose Housekeeping Genes'!$A9,Calculations!$A$4:$AA$99,20,0))</f>
      </c>
      <c r="AO10" s="26">
        <f>IF(ISERROR(VLOOKUP('Choose Housekeeping Genes'!$A9,Calculations!$A$4:$AA$99,21,0)),"",VLOOKUP('Choose Housekeeping Genes'!$A9,Calculations!$A$4:$AA$99,21,0))</f>
      </c>
      <c r="AP10" s="26">
        <f>IF(ISERROR(VLOOKUP('Choose Housekeeping Genes'!$A9,Calculations!$A$4:$AA$99,22,0)),"",VLOOKUP('Choose Housekeeping Genes'!$A9,Calculations!$A$4:$AA$99,22,0))</f>
      </c>
      <c r="AQ10" s="26">
        <f>IF(ISERROR(VLOOKUP('Choose Housekeeping Genes'!$A9,Calculations!$A$4:$AA$99,23,0)),"",VLOOKUP('Choose Housekeeping Genes'!$A9,Calculations!$A$4:$AA$99,23,0))</f>
      </c>
      <c r="AR10" s="38">
        <f>IF(ISERROR(VLOOKUP('Choose Housekeeping Genes'!$A9,Calculations!$A$4:$AA$99,24,0)),"",VLOOKUP('Choose Housekeeping Genes'!$A9,Calculations!$A$4:$AA$99,24,0))</f>
      </c>
      <c r="AS10" s="44" t="str">
        <f t="shared" si="21"/>
        <v>Acsl5</v>
      </c>
      <c r="AT10" s="13" t="s">
        <v>137</v>
      </c>
      <c r="AU10" s="14">
        <f t="shared" si="22"/>
        <v>8.602605</v>
      </c>
      <c r="AV10" s="14">
        <f t="shared" si="0"/>
      </c>
      <c r="AW10" s="14">
        <f t="shared" si="1"/>
      </c>
      <c r="AX10" s="14">
        <f t="shared" si="2"/>
      </c>
      <c r="AY10" s="14">
        <f t="shared" si="3"/>
      </c>
      <c r="AZ10" s="14">
        <f t="shared" si="4"/>
      </c>
      <c r="BA10" s="14">
        <f t="shared" si="5"/>
      </c>
      <c r="BB10" s="14">
        <f t="shared" si="6"/>
      </c>
      <c r="BC10" s="14">
        <f t="shared" si="7"/>
      </c>
      <c r="BD10" s="14">
        <f t="shared" si="8"/>
      </c>
      <c r="BE10" s="14">
        <f t="shared" si="9"/>
        <v>8.449964000000001</v>
      </c>
      <c r="BF10" s="14">
        <f t="shared" si="10"/>
      </c>
      <c r="BG10" s="14">
        <f t="shared" si="11"/>
      </c>
      <c r="BH10" s="14">
        <f t="shared" si="12"/>
      </c>
      <c r="BI10" s="14">
        <f t="shared" si="13"/>
      </c>
      <c r="BJ10" s="14">
        <f t="shared" si="14"/>
      </c>
      <c r="BK10" s="14">
        <f t="shared" si="15"/>
      </c>
      <c r="BL10" s="14">
        <f t="shared" si="16"/>
      </c>
      <c r="BM10" s="14">
        <f t="shared" si="17"/>
      </c>
      <c r="BN10" s="14">
        <f t="shared" si="18"/>
      </c>
      <c r="BO10" s="46">
        <f t="shared" si="23"/>
        <v>8.602605</v>
      </c>
      <c r="BP10" s="46">
        <f t="shared" si="24"/>
        <v>8.449964000000001</v>
      </c>
      <c r="BQ10" s="44" t="str">
        <f t="shared" si="25"/>
        <v>Acsl5</v>
      </c>
      <c r="BR10" s="13" t="s">
        <v>137</v>
      </c>
      <c r="BS10" s="47">
        <f t="shared" si="26"/>
        <v>0.002572514635084632</v>
      </c>
      <c r="BT10" s="47">
        <f t="shared" si="27"/>
      </c>
      <c r="BU10" s="47">
        <f t="shared" si="28"/>
      </c>
      <c r="BV10" s="47">
        <f t="shared" si="29"/>
      </c>
      <c r="BW10" s="47">
        <f t="shared" si="30"/>
      </c>
      <c r="BX10" s="47">
        <f t="shared" si="31"/>
      </c>
      <c r="BY10" s="47">
        <f t="shared" si="32"/>
      </c>
      <c r="BZ10" s="47">
        <f t="shared" si="33"/>
      </c>
      <c r="CA10" s="47">
        <f t="shared" si="34"/>
      </c>
      <c r="CB10" s="47">
        <f t="shared" si="35"/>
      </c>
      <c r="CC10" s="47">
        <f t="shared" si="36"/>
        <v>0.0028596137307985306</v>
      </c>
      <c r="CD10" s="47">
        <f t="shared" si="37"/>
      </c>
      <c r="CE10" s="47">
        <f t="shared" si="38"/>
      </c>
      <c r="CF10" s="47">
        <f t="shared" si="39"/>
      </c>
      <c r="CG10" s="47">
        <f t="shared" si="40"/>
      </c>
      <c r="CH10" s="47">
        <f t="shared" si="41"/>
      </c>
      <c r="CI10" s="47">
        <f t="shared" si="42"/>
      </c>
      <c r="CJ10" s="47">
        <f t="shared" si="43"/>
      </c>
      <c r="CK10" s="47">
        <f t="shared" si="44"/>
      </c>
      <c r="CL10" s="47">
        <f t="shared" si="45"/>
      </c>
    </row>
    <row r="11" spans="1:90" ht="12.75">
      <c r="A11" s="15" t="str">
        <f>'Gene Table'!D10</f>
        <v>Acsm3</v>
      </c>
      <c r="B11" s="13" t="s">
        <v>143</v>
      </c>
      <c r="C11" s="14">
        <f>IF('Test Sample Data'!C10="","",IF(SUM('Test Sample Data'!C$3:C$98)&gt;10,IF(AND(ISNUMBER('Test Sample Data'!C10),'Test Sample Data'!C10&lt;35,'Test Sample Data'!C10&gt;0),'Test Sample Data'!C10,35),""))</f>
        <v>23.867111</v>
      </c>
      <c r="D11" s="14">
        <f>IF('Test Sample Data'!D10="","",IF(SUM('Test Sample Data'!D$3:D$98)&gt;10,IF(AND(ISNUMBER('Test Sample Data'!D10),'Test Sample Data'!D10&lt;35,'Test Sample Data'!D10&gt;0),'Test Sample Data'!D10,35),""))</f>
      </c>
      <c r="E11" s="14">
        <f>IF('Test Sample Data'!E10="","",IF(SUM('Test Sample Data'!E$3:E$98)&gt;10,IF(AND(ISNUMBER('Test Sample Data'!E10),'Test Sample Data'!E10&lt;35,'Test Sample Data'!E10&gt;0),'Test Sample Data'!E10,35),""))</f>
      </c>
      <c r="F11" s="14">
        <f>IF('Test Sample Data'!F10="","",IF(SUM('Test Sample Data'!F$3:F$98)&gt;10,IF(AND(ISNUMBER('Test Sample Data'!F10),'Test Sample Data'!F10&lt;35,'Test Sample Data'!F10&gt;0),'Test Sample Data'!F10,35),""))</f>
      </c>
      <c r="G11" s="14">
        <f>IF('Test Sample Data'!G10="","",IF(SUM('Test Sample Data'!G$3:G$98)&gt;10,IF(AND(ISNUMBER('Test Sample Data'!G10),'Test Sample Data'!G10&lt;35,'Test Sample Data'!G10&gt;0),'Test Sample Data'!G10,35),""))</f>
      </c>
      <c r="H11" s="14">
        <f>IF('Test Sample Data'!H10="","",IF(SUM('Test Sample Data'!H$3:H$98)&gt;10,IF(AND(ISNUMBER('Test Sample Data'!H10),'Test Sample Data'!H10&lt;35,'Test Sample Data'!H10&gt;0),'Test Sample Data'!H10,35),""))</f>
      </c>
      <c r="I11" s="14">
        <f>IF('Test Sample Data'!I10="","",IF(SUM('Test Sample Data'!I$3:I$98)&gt;10,IF(AND(ISNUMBER('Test Sample Data'!I10),'Test Sample Data'!I10&lt;35,'Test Sample Data'!I10&gt;0),'Test Sample Data'!I10,35),""))</f>
      </c>
      <c r="J11" s="14">
        <f>IF('Test Sample Data'!J10="","",IF(SUM('Test Sample Data'!J$3:J$98)&gt;10,IF(AND(ISNUMBER('Test Sample Data'!J10),'Test Sample Data'!J10&lt;35,'Test Sample Data'!J10&gt;0),'Test Sample Data'!J10,35),""))</f>
      </c>
      <c r="K11" s="14">
        <f>IF('Test Sample Data'!K10="","",IF(SUM('Test Sample Data'!K$3:K$98)&gt;10,IF(AND(ISNUMBER('Test Sample Data'!K10),'Test Sample Data'!K10&lt;35,'Test Sample Data'!K10&gt;0),'Test Sample Data'!K10,35),""))</f>
      </c>
      <c r="L11" s="14">
        <f>IF('Test Sample Data'!L10="","",IF(SUM('Test Sample Data'!L$3:L$98)&gt;10,IF(AND(ISNUMBER('Test Sample Data'!L10),'Test Sample Data'!L10&lt;35,'Test Sample Data'!L10&gt;0),'Test Sample Data'!L10,35),""))</f>
      </c>
      <c r="M11" s="14" t="str">
        <f>'Gene Table'!D10</f>
        <v>Acsm3</v>
      </c>
      <c r="N11" s="13" t="s">
        <v>143</v>
      </c>
      <c r="O11" s="14">
        <f>IF('Control Sample Data'!C10="","",IF(SUM('Control Sample Data'!C$3:C$98)&gt;10,IF(AND(ISNUMBER('Control Sample Data'!C10),'Control Sample Data'!C10&lt;35,'Control Sample Data'!C10&gt;0),'Control Sample Data'!C10,35),""))</f>
        <v>24.01622</v>
      </c>
      <c r="P11" s="14">
        <f>IF('Control Sample Data'!D10="","",IF(SUM('Control Sample Data'!D$3:D$98)&gt;10,IF(AND(ISNUMBER('Control Sample Data'!D10),'Control Sample Data'!D10&lt;35,'Control Sample Data'!D10&gt;0),'Control Sample Data'!D10,35),""))</f>
      </c>
      <c r="Q11" s="14">
        <f>IF('Control Sample Data'!E10="","",IF(SUM('Control Sample Data'!E$3:E$98)&gt;10,IF(AND(ISNUMBER('Control Sample Data'!E10),'Control Sample Data'!E10&lt;35,'Control Sample Data'!E10&gt;0),'Control Sample Data'!E10,35),""))</f>
      </c>
      <c r="R11" s="14">
        <f>IF('Control Sample Data'!F10="","",IF(SUM('Control Sample Data'!F$3:F$98)&gt;10,IF(AND(ISNUMBER('Control Sample Data'!F10),'Control Sample Data'!F10&lt;35,'Control Sample Data'!F10&gt;0),'Control Sample Data'!F10,35),""))</f>
      </c>
      <c r="S11" s="14">
        <f>IF('Control Sample Data'!G10="","",IF(SUM('Control Sample Data'!G$3:G$98)&gt;10,IF(AND(ISNUMBER('Control Sample Data'!G10),'Control Sample Data'!G10&lt;35,'Control Sample Data'!G10&gt;0),'Control Sample Data'!G10,35),""))</f>
      </c>
      <c r="T11" s="14">
        <f>IF('Control Sample Data'!H10="","",IF(SUM('Control Sample Data'!H$3:H$98)&gt;10,IF(AND(ISNUMBER('Control Sample Data'!H10),'Control Sample Data'!H10&lt;35,'Control Sample Data'!H10&gt;0),'Control Sample Data'!H10,35),""))</f>
      </c>
      <c r="U11" s="14">
        <f>IF('Control Sample Data'!I10="","",IF(SUM('Control Sample Data'!I$3:I$98)&gt;10,IF(AND(ISNUMBER('Control Sample Data'!I10),'Control Sample Data'!I10&lt;35,'Control Sample Data'!I10&gt;0),'Control Sample Data'!I10,35),""))</f>
      </c>
      <c r="V11" s="14">
        <f>IF('Control Sample Data'!J10="","",IF(SUM('Control Sample Data'!J$3:J$98)&gt;10,IF(AND(ISNUMBER('Control Sample Data'!J10),'Control Sample Data'!J10&lt;35,'Control Sample Data'!J10&gt;0),'Control Sample Data'!J10,35),""))</f>
      </c>
      <c r="W11" s="14">
        <f>IF('Control Sample Data'!K10="","",IF(SUM('Control Sample Data'!K$3:K$98)&gt;10,IF(AND(ISNUMBER('Control Sample Data'!K10),'Control Sample Data'!K10&lt;35,'Control Sample Data'!K10&gt;0),'Control Sample Data'!K10,35),""))</f>
      </c>
      <c r="X11" s="14">
        <f>IF('Control Sample Data'!L10="","",IF(SUM('Control Sample Data'!L$3:L$98)&gt;10,IF(AND(ISNUMBER('Control Sample Data'!L10),'Control Sample Data'!L10&lt;35,'Control Sample Data'!L10&gt;0),'Control Sample Data'!L10,35),""))</f>
      </c>
      <c r="Y11" s="25">
        <f>IF(ISERROR(VLOOKUP('Choose Housekeeping Genes'!$A10,Calculations!$A$4:$L$99,3,0)),"",VLOOKUP('Choose Housekeeping Genes'!$A10,Calculations!$A$4:$L$99,3,0))</f>
      </c>
      <c r="Z11" s="26">
        <f>IF(ISERROR(VLOOKUP('Choose Housekeeping Genes'!$A10,Calculations!$A$4:$L$99,4,0)),"",VLOOKUP('Choose Housekeeping Genes'!$A10,Calculations!$A$4:$L$99,4,0))</f>
      </c>
      <c r="AA11" s="26">
        <f>IF(ISERROR(VLOOKUP('Choose Housekeeping Genes'!$A10,Calculations!$A$4:$L$99,5,0)),"",VLOOKUP('Choose Housekeeping Genes'!$A10,Calculations!$A$4:$L$99,5,0))</f>
      </c>
      <c r="AB11" s="26">
        <f>IF(ISERROR(VLOOKUP('Choose Housekeeping Genes'!$A10,Calculations!$A$4:$L$99,6,0)),"",VLOOKUP('Choose Housekeeping Genes'!$A10,Calculations!$A$4:$L$99,6,0))</f>
      </c>
      <c r="AC11" s="26">
        <f>IF(ISERROR(VLOOKUP('Choose Housekeeping Genes'!$A10,Calculations!$A$4:$L$99,7,0)),"",VLOOKUP('Choose Housekeeping Genes'!$A10,Calculations!$A$4:$L$99,7,0))</f>
      </c>
      <c r="AD11" s="26">
        <f>IF(ISERROR(VLOOKUP('Choose Housekeeping Genes'!$A10,Calculations!$A$4:$L$99,8,0)),"",VLOOKUP('Choose Housekeeping Genes'!$A10,Calculations!$A$4:$L$99,8,0))</f>
      </c>
      <c r="AE11" s="26">
        <f>IF(ISERROR(VLOOKUP('Choose Housekeeping Genes'!$A10,Calculations!$A$4:$L$99,9,0)),"",VLOOKUP('Choose Housekeeping Genes'!$A10,Calculations!$A$4:$L$99,9,0))</f>
      </c>
      <c r="AF11" s="26">
        <f>IF(ISERROR(VLOOKUP('Choose Housekeeping Genes'!$A10,Calculations!$A$4:$L$99,10,0)),"",VLOOKUP('Choose Housekeeping Genes'!$A10,Calculations!$A$4:$L$99,10,0))</f>
      </c>
      <c r="AG11" s="26">
        <f>IF(ISERROR(VLOOKUP('Choose Housekeeping Genes'!$A10,Calculations!$A$4:$L$99,11,0)),"",VLOOKUP('Choose Housekeeping Genes'!$A10,Calculations!$A$4:$L$99,11,0))</f>
      </c>
      <c r="AH11" s="38">
        <f>IF(ISERROR(VLOOKUP('Choose Housekeeping Genes'!$A10,Calculations!$A$4:$M$99,12,0)),"",VLOOKUP('Choose Housekeeping Genes'!$A10,Calculations!$A$4:$M$99,12,0))</f>
      </c>
      <c r="AI11" s="25">
        <f>IF(ISERROR(VLOOKUP('Choose Housekeeping Genes'!$A10,Calculations!$A$4:$AA$99,15,0)),"",VLOOKUP('Choose Housekeeping Genes'!$A10,Calculations!$A$4:$AA$99,15,0))</f>
      </c>
      <c r="AJ11" s="26">
        <f>IF(ISERROR(VLOOKUP('Choose Housekeeping Genes'!$A10,Calculations!$A$4:$AA$99,16,0)),"",VLOOKUP('Choose Housekeeping Genes'!$A10,Calculations!$A$4:$AA$99,16,0))</f>
      </c>
      <c r="AK11" s="26">
        <f>IF(ISERROR(VLOOKUP('Choose Housekeeping Genes'!$A10,Calculations!$A$4:$AA$99,17,0)),"",VLOOKUP('Choose Housekeeping Genes'!$A10,Calculations!$A$4:$AA$99,17,0))</f>
      </c>
      <c r="AL11" s="26">
        <f>IF(ISERROR(VLOOKUP('Choose Housekeeping Genes'!$A10,Calculations!$A$4:$AA$99,18,0)),"",VLOOKUP('Choose Housekeeping Genes'!$A10,Calculations!$A$4:$AA$99,18,0))</f>
      </c>
      <c r="AM11" s="26">
        <f>IF(ISERROR(VLOOKUP('Choose Housekeeping Genes'!$A10,Calculations!$A$4:$AA$99,19,0)),"",VLOOKUP('Choose Housekeeping Genes'!$A10,Calculations!$A$4:$AA$99,19,0))</f>
      </c>
      <c r="AN11" s="26">
        <f>IF(ISERROR(VLOOKUP('Choose Housekeeping Genes'!$A10,Calculations!$A$4:$AA$99,20,0)),"",VLOOKUP('Choose Housekeeping Genes'!$A10,Calculations!$A$4:$AA$99,20,0))</f>
      </c>
      <c r="AO11" s="26">
        <f>IF(ISERROR(VLOOKUP('Choose Housekeeping Genes'!$A10,Calculations!$A$4:$AA$99,21,0)),"",VLOOKUP('Choose Housekeeping Genes'!$A10,Calculations!$A$4:$AA$99,21,0))</f>
      </c>
      <c r="AP11" s="26">
        <f>IF(ISERROR(VLOOKUP('Choose Housekeeping Genes'!$A10,Calculations!$A$4:$AA$99,22,0)),"",VLOOKUP('Choose Housekeeping Genes'!$A10,Calculations!$A$4:$AA$99,22,0))</f>
      </c>
      <c r="AQ11" s="26">
        <f>IF(ISERROR(VLOOKUP('Choose Housekeeping Genes'!$A10,Calculations!$A$4:$AA$99,23,0)),"",VLOOKUP('Choose Housekeeping Genes'!$A10,Calculations!$A$4:$AA$99,23,0))</f>
      </c>
      <c r="AR11" s="38">
        <f>IF(ISERROR(VLOOKUP('Choose Housekeeping Genes'!$A10,Calculations!$A$4:$AA$99,24,0)),"",VLOOKUP('Choose Housekeeping Genes'!$A10,Calculations!$A$4:$AA$99,24,0))</f>
      </c>
      <c r="AS11" s="44" t="str">
        <f t="shared" si="21"/>
        <v>Acsm3</v>
      </c>
      <c r="AT11" s="13" t="s">
        <v>143</v>
      </c>
      <c r="AU11" s="14">
        <f t="shared" si="22"/>
        <v>8.114194000000001</v>
      </c>
      <c r="AV11" s="14">
        <f t="shared" si="0"/>
      </c>
      <c r="AW11" s="14">
        <f t="shared" si="1"/>
      </c>
      <c r="AX11" s="14">
        <f t="shared" si="2"/>
      </c>
      <c r="AY11" s="14">
        <f t="shared" si="3"/>
      </c>
      <c r="AZ11" s="14">
        <f t="shared" si="4"/>
      </c>
      <c r="BA11" s="14">
        <f t="shared" si="5"/>
      </c>
      <c r="BB11" s="14">
        <f t="shared" si="6"/>
      </c>
      <c r="BC11" s="14">
        <f t="shared" si="7"/>
      </c>
      <c r="BD11" s="14">
        <f t="shared" si="8"/>
      </c>
      <c r="BE11" s="14">
        <f t="shared" si="9"/>
        <v>8.26782</v>
      </c>
      <c r="BF11" s="14">
        <f t="shared" si="10"/>
      </c>
      <c r="BG11" s="14">
        <f t="shared" si="11"/>
      </c>
      <c r="BH11" s="14">
        <f t="shared" si="12"/>
      </c>
      <c r="BI11" s="14">
        <f t="shared" si="13"/>
      </c>
      <c r="BJ11" s="14">
        <f t="shared" si="14"/>
      </c>
      <c r="BK11" s="14">
        <f t="shared" si="15"/>
      </c>
      <c r="BL11" s="14">
        <f t="shared" si="16"/>
      </c>
      <c r="BM11" s="14">
        <f t="shared" si="17"/>
      </c>
      <c r="BN11" s="14">
        <f t="shared" si="18"/>
      </c>
      <c r="BO11" s="46">
        <f t="shared" si="23"/>
        <v>8.114194000000001</v>
      </c>
      <c r="BP11" s="46">
        <f t="shared" si="24"/>
        <v>8.26782</v>
      </c>
      <c r="BQ11" s="44" t="str">
        <f t="shared" si="25"/>
        <v>Acsm3</v>
      </c>
      <c r="BR11" s="13" t="s">
        <v>143</v>
      </c>
      <c r="BS11" s="47">
        <f t="shared" si="26"/>
        <v>0.003608977839743596</v>
      </c>
      <c r="BT11" s="47">
        <f t="shared" si="27"/>
      </c>
      <c r="BU11" s="47">
        <f t="shared" si="28"/>
      </c>
      <c r="BV11" s="47">
        <f t="shared" si="29"/>
      </c>
      <c r="BW11" s="47">
        <f t="shared" si="30"/>
      </c>
      <c r="BX11" s="47">
        <f t="shared" si="31"/>
      </c>
      <c r="BY11" s="47">
        <f t="shared" si="32"/>
      </c>
      <c r="BZ11" s="47">
        <f t="shared" si="33"/>
      </c>
      <c r="CA11" s="47">
        <f t="shared" si="34"/>
      </c>
      <c r="CB11" s="47">
        <f t="shared" si="35"/>
      </c>
      <c r="CC11" s="47">
        <f t="shared" si="36"/>
        <v>0.003244428302293067</v>
      </c>
      <c r="CD11" s="47">
        <f t="shared" si="37"/>
      </c>
      <c r="CE11" s="47">
        <f t="shared" si="38"/>
      </c>
      <c r="CF11" s="47">
        <f t="shared" si="39"/>
      </c>
      <c r="CG11" s="47">
        <f t="shared" si="40"/>
      </c>
      <c r="CH11" s="47">
        <f t="shared" si="41"/>
      </c>
      <c r="CI11" s="47">
        <f t="shared" si="42"/>
      </c>
      <c r="CJ11" s="47">
        <f t="shared" si="43"/>
      </c>
      <c r="CK11" s="47">
        <f t="shared" si="44"/>
      </c>
      <c r="CL11" s="47">
        <f t="shared" si="45"/>
      </c>
    </row>
    <row r="12" spans="1:90" ht="12.75">
      <c r="A12" s="15" t="str">
        <f>'Gene Table'!D11</f>
        <v>Adipor1</v>
      </c>
      <c r="B12" s="13" t="s">
        <v>149</v>
      </c>
      <c r="C12" s="14">
        <f>IF('Test Sample Data'!C11="","",IF(SUM('Test Sample Data'!C$3:C$98)&gt;10,IF(AND(ISNUMBER('Test Sample Data'!C11),'Test Sample Data'!C11&lt;35,'Test Sample Data'!C11&gt;0),'Test Sample Data'!C11,35),""))</f>
        <v>22.79976</v>
      </c>
      <c r="D12" s="14">
        <f>IF('Test Sample Data'!D11="","",IF(SUM('Test Sample Data'!D$3:D$98)&gt;10,IF(AND(ISNUMBER('Test Sample Data'!D11),'Test Sample Data'!D11&lt;35,'Test Sample Data'!D11&gt;0),'Test Sample Data'!D11,35),""))</f>
      </c>
      <c r="E12" s="14">
        <f>IF('Test Sample Data'!E11="","",IF(SUM('Test Sample Data'!E$3:E$98)&gt;10,IF(AND(ISNUMBER('Test Sample Data'!E11),'Test Sample Data'!E11&lt;35,'Test Sample Data'!E11&gt;0),'Test Sample Data'!E11,35),""))</f>
      </c>
      <c r="F12" s="14">
        <f>IF('Test Sample Data'!F11="","",IF(SUM('Test Sample Data'!F$3:F$98)&gt;10,IF(AND(ISNUMBER('Test Sample Data'!F11),'Test Sample Data'!F11&lt;35,'Test Sample Data'!F11&gt;0),'Test Sample Data'!F11,35),""))</f>
      </c>
      <c r="G12" s="14">
        <f>IF('Test Sample Data'!G11="","",IF(SUM('Test Sample Data'!G$3:G$98)&gt;10,IF(AND(ISNUMBER('Test Sample Data'!G11),'Test Sample Data'!G11&lt;35,'Test Sample Data'!G11&gt;0),'Test Sample Data'!G11,35),""))</f>
      </c>
      <c r="H12" s="14">
        <f>IF('Test Sample Data'!H11="","",IF(SUM('Test Sample Data'!H$3:H$98)&gt;10,IF(AND(ISNUMBER('Test Sample Data'!H11),'Test Sample Data'!H11&lt;35,'Test Sample Data'!H11&gt;0),'Test Sample Data'!H11,35),""))</f>
      </c>
      <c r="I12" s="14">
        <f>IF('Test Sample Data'!I11="","",IF(SUM('Test Sample Data'!I$3:I$98)&gt;10,IF(AND(ISNUMBER('Test Sample Data'!I11),'Test Sample Data'!I11&lt;35,'Test Sample Data'!I11&gt;0),'Test Sample Data'!I11,35),""))</f>
      </c>
      <c r="J12" s="14">
        <f>IF('Test Sample Data'!J11="","",IF(SUM('Test Sample Data'!J$3:J$98)&gt;10,IF(AND(ISNUMBER('Test Sample Data'!J11),'Test Sample Data'!J11&lt;35,'Test Sample Data'!J11&gt;0),'Test Sample Data'!J11,35),""))</f>
      </c>
      <c r="K12" s="14">
        <f>IF('Test Sample Data'!K11="","",IF(SUM('Test Sample Data'!K$3:K$98)&gt;10,IF(AND(ISNUMBER('Test Sample Data'!K11),'Test Sample Data'!K11&lt;35,'Test Sample Data'!K11&gt;0),'Test Sample Data'!K11,35),""))</f>
      </c>
      <c r="L12" s="14">
        <f>IF('Test Sample Data'!L11="","",IF(SUM('Test Sample Data'!L$3:L$98)&gt;10,IF(AND(ISNUMBER('Test Sample Data'!L11),'Test Sample Data'!L11&lt;35,'Test Sample Data'!L11&gt;0),'Test Sample Data'!L11,35),""))</f>
      </c>
      <c r="M12" s="14" t="str">
        <f>'Gene Table'!D11</f>
        <v>Adipor1</v>
      </c>
      <c r="N12" s="13" t="s">
        <v>149</v>
      </c>
      <c r="O12" s="14">
        <f>IF('Control Sample Data'!C11="","",IF(SUM('Control Sample Data'!C$3:C$98)&gt;10,IF(AND(ISNUMBER('Control Sample Data'!C11),'Control Sample Data'!C11&lt;35,'Control Sample Data'!C11&gt;0),'Control Sample Data'!C11,35),""))</f>
        <v>23.643452</v>
      </c>
      <c r="P12" s="14">
        <f>IF('Control Sample Data'!D11="","",IF(SUM('Control Sample Data'!D$3:D$98)&gt;10,IF(AND(ISNUMBER('Control Sample Data'!D11),'Control Sample Data'!D11&lt;35,'Control Sample Data'!D11&gt;0),'Control Sample Data'!D11,35),""))</f>
      </c>
      <c r="Q12" s="14">
        <f>IF('Control Sample Data'!E11="","",IF(SUM('Control Sample Data'!E$3:E$98)&gt;10,IF(AND(ISNUMBER('Control Sample Data'!E11),'Control Sample Data'!E11&lt;35,'Control Sample Data'!E11&gt;0),'Control Sample Data'!E11,35),""))</f>
      </c>
      <c r="R12" s="14">
        <f>IF('Control Sample Data'!F11="","",IF(SUM('Control Sample Data'!F$3:F$98)&gt;10,IF(AND(ISNUMBER('Control Sample Data'!F11),'Control Sample Data'!F11&lt;35,'Control Sample Data'!F11&gt;0),'Control Sample Data'!F11,35),""))</f>
      </c>
      <c r="S12" s="14">
        <f>IF('Control Sample Data'!G11="","",IF(SUM('Control Sample Data'!G$3:G$98)&gt;10,IF(AND(ISNUMBER('Control Sample Data'!G11),'Control Sample Data'!G11&lt;35,'Control Sample Data'!G11&gt;0),'Control Sample Data'!G11,35),""))</f>
      </c>
      <c r="T12" s="14">
        <f>IF('Control Sample Data'!H11="","",IF(SUM('Control Sample Data'!H$3:H$98)&gt;10,IF(AND(ISNUMBER('Control Sample Data'!H11),'Control Sample Data'!H11&lt;35,'Control Sample Data'!H11&gt;0),'Control Sample Data'!H11,35),""))</f>
      </c>
      <c r="U12" s="14">
        <f>IF('Control Sample Data'!I11="","",IF(SUM('Control Sample Data'!I$3:I$98)&gt;10,IF(AND(ISNUMBER('Control Sample Data'!I11),'Control Sample Data'!I11&lt;35,'Control Sample Data'!I11&gt;0),'Control Sample Data'!I11,35),""))</f>
      </c>
      <c r="V12" s="14">
        <f>IF('Control Sample Data'!J11="","",IF(SUM('Control Sample Data'!J$3:J$98)&gt;10,IF(AND(ISNUMBER('Control Sample Data'!J11),'Control Sample Data'!J11&lt;35,'Control Sample Data'!J11&gt;0),'Control Sample Data'!J11,35),""))</f>
      </c>
      <c r="W12" s="14">
        <f>IF('Control Sample Data'!K11="","",IF(SUM('Control Sample Data'!K$3:K$98)&gt;10,IF(AND(ISNUMBER('Control Sample Data'!K11),'Control Sample Data'!K11&lt;35,'Control Sample Data'!K11&gt;0),'Control Sample Data'!K11,35),""))</f>
      </c>
      <c r="X12" s="14">
        <f>IF('Control Sample Data'!L11="","",IF(SUM('Control Sample Data'!L$3:L$98)&gt;10,IF(AND(ISNUMBER('Control Sample Data'!L11),'Control Sample Data'!L11&lt;35,'Control Sample Data'!L11&gt;0),'Control Sample Data'!L11,35),""))</f>
      </c>
      <c r="Y12" s="25">
        <f>IF(ISERROR(VLOOKUP('Choose Housekeeping Genes'!$A11,Calculations!$A$4:$L$99,3,0)),"",VLOOKUP('Choose Housekeeping Genes'!$A11,Calculations!$A$4:$L$99,3,0))</f>
      </c>
      <c r="Z12" s="26">
        <f>IF(ISERROR(VLOOKUP('Choose Housekeeping Genes'!$A11,Calculations!$A$4:$L$99,4,0)),"",VLOOKUP('Choose Housekeeping Genes'!$A11,Calculations!$A$4:$L$99,4,0))</f>
      </c>
      <c r="AA12" s="26">
        <f>IF(ISERROR(VLOOKUP('Choose Housekeeping Genes'!$A11,Calculations!$A$4:$L$99,5,0)),"",VLOOKUP('Choose Housekeeping Genes'!$A11,Calculations!$A$4:$L$99,5,0))</f>
      </c>
      <c r="AB12" s="26">
        <f>IF(ISERROR(VLOOKUP('Choose Housekeeping Genes'!$A11,Calculations!$A$4:$L$99,6,0)),"",VLOOKUP('Choose Housekeeping Genes'!$A11,Calculations!$A$4:$L$99,6,0))</f>
      </c>
      <c r="AC12" s="26">
        <f>IF(ISERROR(VLOOKUP('Choose Housekeeping Genes'!$A11,Calculations!$A$4:$L$99,7,0)),"",VLOOKUP('Choose Housekeeping Genes'!$A11,Calculations!$A$4:$L$99,7,0))</f>
      </c>
      <c r="AD12" s="26">
        <f>IF(ISERROR(VLOOKUP('Choose Housekeeping Genes'!$A11,Calculations!$A$4:$L$99,8,0)),"",VLOOKUP('Choose Housekeeping Genes'!$A11,Calculations!$A$4:$L$99,8,0))</f>
      </c>
      <c r="AE12" s="26">
        <f>IF(ISERROR(VLOOKUP('Choose Housekeeping Genes'!$A11,Calculations!$A$4:$L$99,9,0)),"",VLOOKUP('Choose Housekeeping Genes'!$A11,Calculations!$A$4:$L$99,9,0))</f>
      </c>
      <c r="AF12" s="26">
        <f>IF(ISERROR(VLOOKUP('Choose Housekeeping Genes'!$A11,Calculations!$A$4:$L$99,10,0)),"",VLOOKUP('Choose Housekeeping Genes'!$A11,Calculations!$A$4:$L$99,10,0))</f>
      </c>
      <c r="AG12" s="26">
        <f>IF(ISERROR(VLOOKUP('Choose Housekeeping Genes'!$A11,Calculations!$A$4:$L$99,11,0)),"",VLOOKUP('Choose Housekeeping Genes'!$A11,Calculations!$A$4:$L$99,11,0))</f>
      </c>
      <c r="AH12" s="38">
        <f>IF(ISERROR(VLOOKUP('Choose Housekeeping Genes'!$A11,Calculations!$A$4:$M$99,12,0)),"",VLOOKUP('Choose Housekeeping Genes'!$A11,Calculations!$A$4:$M$99,12,0))</f>
      </c>
      <c r="AI12" s="25">
        <f>IF(ISERROR(VLOOKUP('Choose Housekeeping Genes'!$A11,Calculations!$A$4:$AA$99,15,0)),"",VLOOKUP('Choose Housekeeping Genes'!$A11,Calculations!$A$4:$AA$99,15,0))</f>
      </c>
      <c r="AJ12" s="26">
        <f>IF(ISERROR(VLOOKUP('Choose Housekeeping Genes'!$A11,Calculations!$A$4:$AA$99,16,0)),"",VLOOKUP('Choose Housekeeping Genes'!$A11,Calculations!$A$4:$AA$99,16,0))</f>
      </c>
      <c r="AK12" s="26">
        <f>IF(ISERROR(VLOOKUP('Choose Housekeeping Genes'!$A11,Calculations!$A$4:$AA$99,17,0)),"",VLOOKUP('Choose Housekeeping Genes'!$A11,Calculations!$A$4:$AA$99,17,0))</f>
      </c>
      <c r="AL12" s="26">
        <f>IF(ISERROR(VLOOKUP('Choose Housekeeping Genes'!$A11,Calculations!$A$4:$AA$99,18,0)),"",VLOOKUP('Choose Housekeeping Genes'!$A11,Calculations!$A$4:$AA$99,18,0))</f>
      </c>
      <c r="AM12" s="26">
        <f>IF(ISERROR(VLOOKUP('Choose Housekeeping Genes'!$A11,Calculations!$A$4:$AA$99,19,0)),"",VLOOKUP('Choose Housekeeping Genes'!$A11,Calculations!$A$4:$AA$99,19,0))</f>
      </c>
      <c r="AN12" s="26">
        <f>IF(ISERROR(VLOOKUP('Choose Housekeeping Genes'!$A11,Calculations!$A$4:$AA$99,20,0)),"",VLOOKUP('Choose Housekeeping Genes'!$A11,Calculations!$A$4:$AA$99,20,0))</f>
      </c>
      <c r="AO12" s="26">
        <f>IF(ISERROR(VLOOKUP('Choose Housekeeping Genes'!$A11,Calculations!$A$4:$AA$99,21,0)),"",VLOOKUP('Choose Housekeeping Genes'!$A11,Calculations!$A$4:$AA$99,21,0))</f>
      </c>
      <c r="AP12" s="26">
        <f>IF(ISERROR(VLOOKUP('Choose Housekeeping Genes'!$A11,Calculations!$A$4:$AA$99,22,0)),"",VLOOKUP('Choose Housekeeping Genes'!$A11,Calculations!$A$4:$AA$99,22,0))</f>
      </c>
      <c r="AQ12" s="26">
        <f>IF(ISERROR(VLOOKUP('Choose Housekeeping Genes'!$A11,Calculations!$A$4:$AA$99,23,0)),"",VLOOKUP('Choose Housekeeping Genes'!$A11,Calculations!$A$4:$AA$99,23,0))</f>
      </c>
      <c r="AR12" s="38">
        <f>IF(ISERROR(VLOOKUP('Choose Housekeeping Genes'!$A11,Calculations!$A$4:$AA$99,24,0)),"",VLOOKUP('Choose Housekeeping Genes'!$A11,Calculations!$A$4:$AA$99,24,0))</f>
      </c>
      <c r="AS12" s="44" t="str">
        <f t="shared" si="21"/>
        <v>Adipor1</v>
      </c>
      <c r="AT12" s="13" t="s">
        <v>149</v>
      </c>
      <c r="AU12" s="14">
        <f t="shared" si="22"/>
        <v>7.046842999999999</v>
      </c>
      <c r="AV12" s="14">
        <f t="shared" si="0"/>
      </c>
      <c r="AW12" s="14">
        <f t="shared" si="1"/>
      </c>
      <c r="AX12" s="14">
        <f t="shared" si="2"/>
      </c>
      <c r="AY12" s="14">
        <f t="shared" si="3"/>
      </c>
      <c r="AZ12" s="14">
        <f t="shared" si="4"/>
      </c>
      <c r="BA12" s="14">
        <f t="shared" si="5"/>
      </c>
      <c r="BB12" s="14">
        <f t="shared" si="6"/>
      </c>
      <c r="BC12" s="14">
        <f t="shared" si="7"/>
      </c>
      <c r="BD12" s="14">
        <f t="shared" si="8"/>
      </c>
      <c r="BE12" s="14">
        <f t="shared" si="9"/>
        <v>7.895052</v>
      </c>
      <c r="BF12" s="14">
        <f t="shared" si="10"/>
      </c>
      <c r="BG12" s="14">
        <f t="shared" si="11"/>
      </c>
      <c r="BH12" s="14">
        <f t="shared" si="12"/>
      </c>
      <c r="BI12" s="14">
        <f t="shared" si="13"/>
      </c>
      <c r="BJ12" s="14">
        <f t="shared" si="14"/>
      </c>
      <c r="BK12" s="14">
        <f t="shared" si="15"/>
      </c>
      <c r="BL12" s="14">
        <f t="shared" si="16"/>
      </c>
      <c r="BM12" s="14">
        <f t="shared" si="17"/>
      </c>
      <c r="BN12" s="14">
        <f t="shared" si="18"/>
      </c>
      <c r="BO12" s="46">
        <f t="shared" si="23"/>
        <v>7.046842999999999</v>
      </c>
      <c r="BP12" s="46">
        <f t="shared" si="24"/>
        <v>7.895052</v>
      </c>
      <c r="BQ12" s="44" t="str">
        <f t="shared" si="25"/>
        <v>Adipor1</v>
      </c>
      <c r="BR12" s="13" t="s">
        <v>149</v>
      </c>
      <c r="BS12" s="47">
        <f t="shared" si="26"/>
        <v>0.007562909129661361</v>
      </c>
      <c r="BT12" s="47">
        <f t="shared" si="27"/>
      </c>
      <c r="BU12" s="47">
        <f t="shared" si="28"/>
      </c>
      <c r="BV12" s="47">
        <f t="shared" si="29"/>
      </c>
      <c r="BW12" s="47">
        <f t="shared" si="30"/>
      </c>
      <c r="BX12" s="47">
        <f t="shared" si="31"/>
      </c>
      <c r="BY12" s="47">
        <f t="shared" si="32"/>
      </c>
      <c r="BZ12" s="47">
        <f t="shared" si="33"/>
      </c>
      <c r="CA12" s="47">
        <f t="shared" si="34"/>
      </c>
      <c r="CB12" s="47">
        <f t="shared" si="35"/>
      </c>
      <c r="CC12" s="47">
        <f t="shared" si="36"/>
        <v>0.0042009985406599604</v>
      </c>
      <c r="CD12" s="47">
        <f t="shared" si="37"/>
      </c>
      <c r="CE12" s="47">
        <f t="shared" si="38"/>
      </c>
      <c r="CF12" s="47">
        <f t="shared" si="39"/>
      </c>
      <c r="CG12" s="47">
        <f t="shared" si="40"/>
      </c>
      <c r="CH12" s="47">
        <f t="shared" si="41"/>
      </c>
      <c r="CI12" s="47">
        <f t="shared" si="42"/>
      </c>
      <c r="CJ12" s="47">
        <f t="shared" si="43"/>
      </c>
      <c r="CK12" s="47">
        <f t="shared" si="44"/>
      </c>
      <c r="CL12" s="47">
        <f t="shared" si="45"/>
      </c>
    </row>
    <row r="13" spans="1:90" ht="12.75">
      <c r="A13" s="15" t="str">
        <f>'Gene Table'!D12</f>
        <v>Adipor2</v>
      </c>
      <c r="B13" s="13" t="s">
        <v>155</v>
      </c>
      <c r="C13" s="14">
        <f>IF('Test Sample Data'!C12="","",IF(SUM('Test Sample Data'!C$3:C$98)&gt;10,IF(AND(ISNUMBER('Test Sample Data'!C12),'Test Sample Data'!C12&lt;35,'Test Sample Data'!C12&gt;0),'Test Sample Data'!C12,35),""))</f>
        <v>26.497646</v>
      </c>
      <c r="D13" s="14">
        <f>IF('Test Sample Data'!D12="","",IF(SUM('Test Sample Data'!D$3:D$98)&gt;10,IF(AND(ISNUMBER('Test Sample Data'!D12),'Test Sample Data'!D12&lt;35,'Test Sample Data'!D12&gt;0),'Test Sample Data'!D12,35),""))</f>
      </c>
      <c r="E13" s="14">
        <f>IF('Test Sample Data'!E12="","",IF(SUM('Test Sample Data'!E$3:E$98)&gt;10,IF(AND(ISNUMBER('Test Sample Data'!E12),'Test Sample Data'!E12&lt;35,'Test Sample Data'!E12&gt;0),'Test Sample Data'!E12,35),""))</f>
      </c>
      <c r="F13" s="14">
        <f>IF('Test Sample Data'!F12="","",IF(SUM('Test Sample Data'!F$3:F$98)&gt;10,IF(AND(ISNUMBER('Test Sample Data'!F12),'Test Sample Data'!F12&lt;35,'Test Sample Data'!F12&gt;0),'Test Sample Data'!F12,35),""))</f>
      </c>
      <c r="G13" s="14">
        <f>IF('Test Sample Data'!G12="","",IF(SUM('Test Sample Data'!G$3:G$98)&gt;10,IF(AND(ISNUMBER('Test Sample Data'!G12),'Test Sample Data'!G12&lt;35,'Test Sample Data'!G12&gt;0),'Test Sample Data'!G12,35),""))</f>
      </c>
      <c r="H13" s="14">
        <f>IF('Test Sample Data'!H12="","",IF(SUM('Test Sample Data'!H$3:H$98)&gt;10,IF(AND(ISNUMBER('Test Sample Data'!H12),'Test Sample Data'!H12&lt;35,'Test Sample Data'!H12&gt;0),'Test Sample Data'!H12,35),""))</f>
      </c>
      <c r="I13" s="14">
        <f>IF('Test Sample Data'!I12="","",IF(SUM('Test Sample Data'!I$3:I$98)&gt;10,IF(AND(ISNUMBER('Test Sample Data'!I12),'Test Sample Data'!I12&lt;35,'Test Sample Data'!I12&gt;0),'Test Sample Data'!I12,35),""))</f>
      </c>
      <c r="J13" s="14">
        <f>IF('Test Sample Data'!J12="","",IF(SUM('Test Sample Data'!J$3:J$98)&gt;10,IF(AND(ISNUMBER('Test Sample Data'!J12),'Test Sample Data'!J12&lt;35,'Test Sample Data'!J12&gt;0),'Test Sample Data'!J12,35),""))</f>
      </c>
      <c r="K13" s="14">
        <f>IF('Test Sample Data'!K12="","",IF(SUM('Test Sample Data'!K$3:K$98)&gt;10,IF(AND(ISNUMBER('Test Sample Data'!K12),'Test Sample Data'!K12&lt;35,'Test Sample Data'!K12&gt;0),'Test Sample Data'!K12,35),""))</f>
      </c>
      <c r="L13" s="14">
        <f>IF('Test Sample Data'!L12="","",IF(SUM('Test Sample Data'!L$3:L$98)&gt;10,IF(AND(ISNUMBER('Test Sample Data'!L12),'Test Sample Data'!L12&lt;35,'Test Sample Data'!L12&gt;0),'Test Sample Data'!L12,35),""))</f>
      </c>
      <c r="M13" s="14" t="str">
        <f>'Gene Table'!D12</f>
        <v>Adipor2</v>
      </c>
      <c r="N13" s="13" t="s">
        <v>155</v>
      </c>
      <c r="O13" s="14">
        <f>IF('Control Sample Data'!C12="","",IF(SUM('Control Sample Data'!C$3:C$98)&gt;10,IF(AND(ISNUMBER('Control Sample Data'!C12),'Control Sample Data'!C12&lt;35,'Control Sample Data'!C12&gt;0),'Control Sample Data'!C12,35),""))</f>
        <v>26.660435</v>
      </c>
      <c r="P13" s="14">
        <f>IF('Control Sample Data'!D12="","",IF(SUM('Control Sample Data'!D$3:D$98)&gt;10,IF(AND(ISNUMBER('Control Sample Data'!D12),'Control Sample Data'!D12&lt;35,'Control Sample Data'!D12&gt;0),'Control Sample Data'!D12,35),""))</f>
      </c>
      <c r="Q13" s="14">
        <f>IF('Control Sample Data'!E12="","",IF(SUM('Control Sample Data'!E$3:E$98)&gt;10,IF(AND(ISNUMBER('Control Sample Data'!E12),'Control Sample Data'!E12&lt;35,'Control Sample Data'!E12&gt;0),'Control Sample Data'!E12,35),""))</f>
      </c>
      <c r="R13" s="14">
        <f>IF('Control Sample Data'!F12="","",IF(SUM('Control Sample Data'!F$3:F$98)&gt;10,IF(AND(ISNUMBER('Control Sample Data'!F12),'Control Sample Data'!F12&lt;35,'Control Sample Data'!F12&gt;0),'Control Sample Data'!F12,35),""))</f>
      </c>
      <c r="S13" s="14">
        <f>IF('Control Sample Data'!G12="","",IF(SUM('Control Sample Data'!G$3:G$98)&gt;10,IF(AND(ISNUMBER('Control Sample Data'!G12),'Control Sample Data'!G12&lt;35,'Control Sample Data'!G12&gt;0),'Control Sample Data'!G12,35),""))</f>
      </c>
      <c r="T13" s="14">
        <f>IF('Control Sample Data'!H12="","",IF(SUM('Control Sample Data'!H$3:H$98)&gt;10,IF(AND(ISNUMBER('Control Sample Data'!H12),'Control Sample Data'!H12&lt;35,'Control Sample Data'!H12&gt;0),'Control Sample Data'!H12,35),""))</f>
      </c>
      <c r="U13" s="14">
        <f>IF('Control Sample Data'!I12="","",IF(SUM('Control Sample Data'!I$3:I$98)&gt;10,IF(AND(ISNUMBER('Control Sample Data'!I12),'Control Sample Data'!I12&lt;35,'Control Sample Data'!I12&gt;0),'Control Sample Data'!I12,35),""))</f>
      </c>
      <c r="V13" s="14">
        <f>IF('Control Sample Data'!J12="","",IF(SUM('Control Sample Data'!J$3:J$98)&gt;10,IF(AND(ISNUMBER('Control Sample Data'!J12),'Control Sample Data'!J12&lt;35,'Control Sample Data'!J12&gt;0),'Control Sample Data'!J12,35),""))</f>
      </c>
      <c r="W13" s="14">
        <f>IF('Control Sample Data'!K12="","",IF(SUM('Control Sample Data'!K$3:K$98)&gt;10,IF(AND(ISNUMBER('Control Sample Data'!K12),'Control Sample Data'!K12&lt;35,'Control Sample Data'!K12&gt;0),'Control Sample Data'!K12,35),""))</f>
      </c>
      <c r="X13" s="14">
        <f>IF('Control Sample Data'!L12="","",IF(SUM('Control Sample Data'!L$3:L$98)&gt;10,IF(AND(ISNUMBER('Control Sample Data'!L12),'Control Sample Data'!L12&lt;35,'Control Sample Data'!L12&gt;0),'Control Sample Data'!L12,35),""))</f>
      </c>
      <c r="Y13" s="25">
        <f>IF(ISERROR(VLOOKUP('Choose Housekeeping Genes'!$A12,Calculations!$A$4:$L$99,3,0)),"",VLOOKUP('Choose Housekeeping Genes'!$A12,Calculations!$A$4:$L$99,3,0))</f>
      </c>
      <c r="Z13" s="26">
        <f>IF(ISERROR(VLOOKUP('Choose Housekeeping Genes'!$A12,Calculations!$A$4:$L$99,4,0)),"",VLOOKUP('Choose Housekeeping Genes'!$A12,Calculations!$A$4:$L$99,4,0))</f>
      </c>
      <c r="AA13" s="26">
        <f>IF(ISERROR(VLOOKUP('Choose Housekeeping Genes'!$A12,Calculations!$A$4:$L$99,5,0)),"",VLOOKUP('Choose Housekeeping Genes'!$A12,Calculations!$A$4:$L$99,5,0))</f>
      </c>
      <c r="AB13" s="26">
        <f>IF(ISERROR(VLOOKUP('Choose Housekeeping Genes'!$A12,Calculations!$A$4:$L$99,6,0)),"",VLOOKUP('Choose Housekeeping Genes'!$A12,Calculations!$A$4:$L$99,6,0))</f>
      </c>
      <c r="AC13" s="26">
        <f>IF(ISERROR(VLOOKUP('Choose Housekeeping Genes'!$A12,Calculations!$A$4:$L$99,7,0)),"",VLOOKUP('Choose Housekeeping Genes'!$A12,Calculations!$A$4:$L$99,7,0))</f>
      </c>
      <c r="AD13" s="26">
        <f>IF(ISERROR(VLOOKUP('Choose Housekeeping Genes'!$A12,Calculations!$A$4:$L$99,8,0)),"",VLOOKUP('Choose Housekeeping Genes'!$A12,Calculations!$A$4:$L$99,8,0))</f>
      </c>
      <c r="AE13" s="26">
        <f>IF(ISERROR(VLOOKUP('Choose Housekeeping Genes'!$A12,Calculations!$A$4:$L$99,9,0)),"",VLOOKUP('Choose Housekeeping Genes'!$A12,Calculations!$A$4:$L$99,9,0))</f>
      </c>
      <c r="AF13" s="26">
        <f>IF(ISERROR(VLOOKUP('Choose Housekeeping Genes'!$A12,Calculations!$A$4:$L$99,10,0)),"",VLOOKUP('Choose Housekeeping Genes'!$A12,Calculations!$A$4:$L$99,10,0))</f>
      </c>
      <c r="AG13" s="26">
        <f>IF(ISERROR(VLOOKUP('Choose Housekeeping Genes'!$A12,Calculations!$A$4:$L$99,11,0)),"",VLOOKUP('Choose Housekeeping Genes'!$A12,Calculations!$A$4:$L$99,11,0))</f>
      </c>
      <c r="AH13" s="38">
        <f>IF(ISERROR(VLOOKUP('Choose Housekeeping Genes'!$A12,Calculations!$A$4:$M$99,12,0)),"",VLOOKUP('Choose Housekeeping Genes'!$A12,Calculations!$A$4:$M$99,12,0))</f>
      </c>
      <c r="AI13" s="25">
        <f>IF(ISERROR(VLOOKUP('Choose Housekeeping Genes'!$A12,Calculations!$A$4:$AA$99,15,0)),"",VLOOKUP('Choose Housekeeping Genes'!$A12,Calculations!$A$4:$AA$99,15,0))</f>
      </c>
      <c r="AJ13" s="26">
        <f>IF(ISERROR(VLOOKUP('Choose Housekeeping Genes'!$A12,Calculations!$A$4:$AA$99,16,0)),"",VLOOKUP('Choose Housekeeping Genes'!$A12,Calculations!$A$4:$AA$99,16,0))</f>
      </c>
      <c r="AK13" s="26">
        <f>IF(ISERROR(VLOOKUP('Choose Housekeeping Genes'!$A12,Calculations!$A$4:$AA$99,17,0)),"",VLOOKUP('Choose Housekeeping Genes'!$A12,Calculations!$A$4:$AA$99,17,0))</f>
      </c>
      <c r="AL13" s="26">
        <f>IF(ISERROR(VLOOKUP('Choose Housekeeping Genes'!$A12,Calculations!$A$4:$AA$99,18,0)),"",VLOOKUP('Choose Housekeeping Genes'!$A12,Calculations!$A$4:$AA$99,18,0))</f>
      </c>
      <c r="AM13" s="26">
        <f>IF(ISERROR(VLOOKUP('Choose Housekeeping Genes'!$A12,Calculations!$A$4:$AA$99,19,0)),"",VLOOKUP('Choose Housekeeping Genes'!$A12,Calculations!$A$4:$AA$99,19,0))</f>
      </c>
      <c r="AN13" s="26">
        <f>IF(ISERROR(VLOOKUP('Choose Housekeeping Genes'!$A12,Calculations!$A$4:$AA$99,20,0)),"",VLOOKUP('Choose Housekeeping Genes'!$A12,Calculations!$A$4:$AA$99,20,0))</f>
      </c>
      <c r="AO13" s="26">
        <f>IF(ISERROR(VLOOKUP('Choose Housekeeping Genes'!$A12,Calculations!$A$4:$AA$99,21,0)),"",VLOOKUP('Choose Housekeeping Genes'!$A12,Calculations!$A$4:$AA$99,21,0))</f>
      </c>
      <c r="AP13" s="26">
        <f>IF(ISERROR(VLOOKUP('Choose Housekeeping Genes'!$A12,Calculations!$A$4:$AA$99,22,0)),"",VLOOKUP('Choose Housekeeping Genes'!$A12,Calculations!$A$4:$AA$99,22,0))</f>
      </c>
      <c r="AQ13" s="26">
        <f>IF(ISERROR(VLOOKUP('Choose Housekeeping Genes'!$A12,Calculations!$A$4:$AA$99,23,0)),"",VLOOKUP('Choose Housekeeping Genes'!$A12,Calculations!$A$4:$AA$99,23,0))</f>
      </c>
      <c r="AR13" s="38">
        <f>IF(ISERROR(VLOOKUP('Choose Housekeeping Genes'!$A12,Calculations!$A$4:$AA$99,24,0)),"",VLOOKUP('Choose Housekeeping Genes'!$A12,Calculations!$A$4:$AA$99,24,0))</f>
      </c>
      <c r="AS13" s="44" t="str">
        <f t="shared" si="21"/>
        <v>Adipor2</v>
      </c>
      <c r="AT13" s="13" t="s">
        <v>155</v>
      </c>
      <c r="AU13" s="14">
        <f t="shared" si="22"/>
        <v>10.744729</v>
      </c>
      <c r="AV13" s="14">
        <f t="shared" si="0"/>
      </c>
      <c r="AW13" s="14">
        <f t="shared" si="1"/>
      </c>
      <c r="AX13" s="14">
        <f t="shared" si="2"/>
      </c>
      <c r="AY13" s="14">
        <f t="shared" si="3"/>
      </c>
      <c r="AZ13" s="14">
        <f t="shared" si="4"/>
      </c>
      <c r="BA13" s="14">
        <f t="shared" si="5"/>
      </c>
      <c r="BB13" s="14">
        <f t="shared" si="6"/>
      </c>
      <c r="BC13" s="14">
        <f t="shared" si="7"/>
      </c>
      <c r="BD13" s="14">
        <f t="shared" si="8"/>
      </c>
      <c r="BE13" s="14">
        <f t="shared" si="9"/>
        <v>10.912035</v>
      </c>
      <c r="BF13" s="14">
        <f t="shared" si="10"/>
      </c>
      <c r="BG13" s="14">
        <f t="shared" si="11"/>
      </c>
      <c r="BH13" s="14">
        <f t="shared" si="12"/>
      </c>
      <c r="BI13" s="14">
        <f t="shared" si="13"/>
      </c>
      <c r="BJ13" s="14">
        <f t="shared" si="14"/>
      </c>
      <c r="BK13" s="14">
        <f t="shared" si="15"/>
      </c>
      <c r="BL13" s="14">
        <f t="shared" si="16"/>
      </c>
      <c r="BM13" s="14">
        <f t="shared" si="17"/>
      </c>
      <c r="BN13" s="14">
        <f t="shared" si="18"/>
      </c>
      <c r="BO13" s="46">
        <f t="shared" si="23"/>
        <v>10.744729</v>
      </c>
      <c r="BP13" s="46">
        <f t="shared" si="24"/>
        <v>10.912035</v>
      </c>
      <c r="BQ13" s="44" t="str">
        <f t="shared" si="25"/>
        <v>Adipor2</v>
      </c>
      <c r="BR13" s="13" t="s">
        <v>155</v>
      </c>
      <c r="BS13" s="47">
        <f t="shared" si="26"/>
        <v>0.0005827929315020962</v>
      </c>
      <c r="BT13" s="47">
        <f t="shared" si="27"/>
      </c>
      <c r="BU13" s="47">
        <f t="shared" si="28"/>
      </c>
      <c r="BV13" s="47">
        <f t="shared" si="29"/>
      </c>
      <c r="BW13" s="47">
        <f t="shared" si="30"/>
      </c>
      <c r="BX13" s="47">
        <f t="shared" si="31"/>
      </c>
      <c r="BY13" s="47">
        <f t="shared" si="32"/>
      </c>
      <c r="BZ13" s="47">
        <f t="shared" si="33"/>
      </c>
      <c r="CA13" s="47">
        <f t="shared" si="34"/>
      </c>
      <c r="CB13" s="47">
        <f t="shared" si="35"/>
      </c>
      <c r="CC13" s="47">
        <f t="shared" si="36"/>
        <v>0.000518979437822969</v>
      </c>
      <c r="CD13" s="47">
        <f t="shared" si="37"/>
      </c>
      <c r="CE13" s="47">
        <f t="shared" si="38"/>
      </c>
      <c r="CF13" s="47">
        <f t="shared" si="39"/>
      </c>
      <c r="CG13" s="47">
        <f t="shared" si="40"/>
      </c>
      <c r="CH13" s="47">
        <f t="shared" si="41"/>
      </c>
      <c r="CI13" s="47">
        <f t="shared" si="42"/>
      </c>
      <c r="CJ13" s="47">
        <f t="shared" si="43"/>
      </c>
      <c r="CK13" s="47">
        <f t="shared" si="44"/>
      </c>
      <c r="CL13" s="47">
        <f t="shared" si="45"/>
      </c>
    </row>
    <row r="14" spans="1:90" ht="12.75">
      <c r="A14" s="15" t="str">
        <f>'Gene Table'!D13</f>
        <v>Akt1</v>
      </c>
      <c r="B14" s="13" t="s">
        <v>161</v>
      </c>
      <c r="C14" s="14">
        <f>IF('Test Sample Data'!C13="","",IF(SUM('Test Sample Data'!C$3:C$98)&gt;10,IF(AND(ISNUMBER('Test Sample Data'!C13),'Test Sample Data'!C13&lt;35,'Test Sample Data'!C13&gt;0),'Test Sample Data'!C13,35),""))</f>
        <v>24.69512</v>
      </c>
      <c r="D14" s="14">
        <f>IF('Test Sample Data'!D13="","",IF(SUM('Test Sample Data'!D$3:D$98)&gt;10,IF(AND(ISNUMBER('Test Sample Data'!D13),'Test Sample Data'!D13&lt;35,'Test Sample Data'!D13&gt;0),'Test Sample Data'!D13,35),""))</f>
      </c>
      <c r="E14" s="14">
        <f>IF('Test Sample Data'!E13="","",IF(SUM('Test Sample Data'!E$3:E$98)&gt;10,IF(AND(ISNUMBER('Test Sample Data'!E13),'Test Sample Data'!E13&lt;35,'Test Sample Data'!E13&gt;0),'Test Sample Data'!E13,35),""))</f>
      </c>
      <c r="F14" s="14">
        <f>IF('Test Sample Data'!F13="","",IF(SUM('Test Sample Data'!F$3:F$98)&gt;10,IF(AND(ISNUMBER('Test Sample Data'!F13),'Test Sample Data'!F13&lt;35,'Test Sample Data'!F13&gt;0),'Test Sample Data'!F13,35),""))</f>
      </c>
      <c r="G14" s="14">
        <f>IF('Test Sample Data'!G13="","",IF(SUM('Test Sample Data'!G$3:G$98)&gt;10,IF(AND(ISNUMBER('Test Sample Data'!G13),'Test Sample Data'!G13&lt;35,'Test Sample Data'!G13&gt;0),'Test Sample Data'!G13,35),""))</f>
      </c>
      <c r="H14" s="14">
        <f>IF('Test Sample Data'!H13="","",IF(SUM('Test Sample Data'!H$3:H$98)&gt;10,IF(AND(ISNUMBER('Test Sample Data'!H13),'Test Sample Data'!H13&lt;35,'Test Sample Data'!H13&gt;0),'Test Sample Data'!H13,35),""))</f>
      </c>
      <c r="I14" s="14">
        <f>IF('Test Sample Data'!I13="","",IF(SUM('Test Sample Data'!I$3:I$98)&gt;10,IF(AND(ISNUMBER('Test Sample Data'!I13),'Test Sample Data'!I13&lt;35,'Test Sample Data'!I13&gt;0),'Test Sample Data'!I13,35),""))</f>
      </c>
      <c r="J14" s="14">
        <f>IF('Test Sample Data'!J13="","",IF(SUM('Test Sample Data'!J$3:J$98)&gt;10,IF(AND(ISNUMBER('Test Sample Data'!J13),'Test Sample Data'!J13&lt;35,'Test Sample Data'!J13&gt;0),'Test Sample Data'!J13,35),""))</f>
      </c>
      <c r="K14" s="14">
        <f>IF('Test Sample Data'!K13="","",IF(SUM('Test Sample Data'!K$3:K$98)&gt;10,IF(AND(ISNUMBER('Test Sample Data'!K13),'Test Sample Data'!K13&lt;35,'Test Sample Data'!K13&gt;0),'Test Sample Data'!K13,35),""))</f>
      </c>
      <c r="L14" s="14">
        <f>IF('Test Sample Data'!L13="","",IF(SUM('Test Sample Data'!L$3:L$98)&gt;10,IF(AND(ISNUMBER('Test Sample Data'!L13),'Test Sample Data'!L13&lt;35,'Test Sample Data'!L13&gt;0),'Test Sample Data'!L13,35),""))</f>
      </c>
      <c r="M14" s="14" t="str">
        <f>'Gene Table'!D13</f>
        <v>Akt1</v>
      </c>
      <c r="N14" s="13" t="s">
        <v>161</v>
      </c>
      <c r="O14" s="14">
        <f>IF('Control Sample Data'!C13="","",IF(SUM('Control Sample Data'!C$3:C$98)&gt;10,IF(AND(ISNUMBER('Control Sample Data'!C13),'Control Sample Data'!C13&lt;35,'Control Sample Data'!C13&gt;0),'Control Sample Data'!C13,35),""))</f>
        <v>24.768276</v>
      </c>
      <c r="P14" s="14">
        <f>IF('Control Sample Data'!D13="","",IF(SUM('Control Sample Data'!D$3:D$98)&gt;10,IF(AND(ISNUMBER('Control Sample Data'!D13),'Control Sample Data'!D13&lt;35,'Control Sample Data'!D13&gt;0),'Control Sample Data'!D13,35),""))</f>
      </c>
      <c r="Q14" s="14">
        <f>IF('Control Sample Data'!E13="","",IF(SUM('Control Sample Data'!E$3:E$98)&gt;10,IF(AND(ISNUMBER('Control Sample Data'!E13),'Control Sample Data'!E13&lt;35,'Control Sample Data'!E13&gt;0),'Control Sample Data'!E13,35),""))</f>
      </c>
      <c r="R14" s="14">
        <f>IF('Control Sample Data'!F13="","",IF(SUM('Control Sample Data'!F$3:F$98)&gt;10,IF(AND(ISNUMBER('Control Sample Data'!F13),'Control Sample Data'!F13&lt;35,'Control Sample Data'!F13&gt;0),'Control Sample Data'!F13,35),""))</f>
      </c>
      <c r="S14" s="14">
        <f>IF('Control Sample Data'!G13="","",IF(SUM('Control Sample Data'!G$3:G$98)&gt;10,IF(AND(ISNUMBER('Control Sample Data'!G13),'Control Sample Data'!G13&lt;35,'Control Sample Data'!G13&gt;0),'Control Sample Data'!G13,35),""))</f>
      </c>
      <c r="T14" s="14">
        <f>IF('Control Sample Data'!H13="","",IF(SUM('Control Sample Data'!H$3:H$98)&gt;10,IF(AND(ISNUMBER('Control Sample Data'!H13),'Control Sample Data'!H13&lt;35,'Control Sample Data'!H13&gt;0),'Control Sample Data'!H13,35),""))</f>
      </c>
      <c r="U14" s="14">
        <f>IF('Control Sample Data'!I13="","",IF(SUM('Control Sample Data'!I$3:I$98)&gt;10,IF(AND(ISNUMBER('Control Sample Data'!I13),'Control Sample Data'!I13&lt;35,'Control Sample Data'!I13&gt;0),'Control Sample Data'!I13,35),""))</f>
      </c>
      <c r="V14" s="14">
        <f>IF('Control Sample Data'!J13="","",IF(SUM('Control Sample Data'!J$3:J$98)&gt;10,IF(AND(ISNUMBER('Control Sample Data'!J13),'Control Sample Data'!J13&lt;35,'Control Sample Data'!J13&gt;0),'Control Sample Data'!J13,35),""))</f>
      </c>
      <c r="W14" s="14">
        <f>IF('Control Sample Data'!K13="","",IF(SUM('Control Sample Data'!K$3:K$98)&gt;10,IF(AND(ISNUMBER('Control Sample Data'!K13),'Control Sample Data'!K13&lt;35,'Control Sample Data'!K13&gt;0),'Control Sample Data'!K13,35),""))</f>
      </c>
      <c r="X14" s="14">
        <f>IF('Control Sample Data'!L13="","",IF(SUM('Control Sample Data'!L$3:L$98)&gt;10,IF(AND(ISNUMBER('Control Sample Data'!L13),'Control Sample Data'!L13&lt;35,'Control Sample Data'!L13&gt;0),'Control Sample Data'!L13,35),""))</f>
      </c>
      <c r="Y14" s="25">
        <f>IF(ISERROR(VLOOKUP('Choose Housekeeping Genes'!$A13,Calculations!$A$4:$L$99,3,0)),"",VLOOKUP('Choose Housekeeping Genes'!$A13,Calculations!$A$4:$L$99,3,0))</f>
      </c>
      <c r="Z14" s="26">
        <f>IF(ISERROR(VLOOKUP('Choose Housekeeping Genes'!$A13,Calculations!$A$4:$L$99,4,0)),"",VLOOKUP('Choose Housekeeping Genes'!$A13,Calculations!$A$4:$L$99,4,0))</f>
      </c>
      <c r="AA14" s="26">
        <f>IF(ISERROR(VLOOKUP('Choose Housekeeping Genes'!$A13,Calculations!$A$4:$L$99,5,0)),"",VLOOKUP('Choose Housekeeping Genes'!$A13,Calculations!$A$4:$L$99,5,0))</f>
      </c>
      <c r="AB14" s="26">
        <f>IF(ISERROR(VLOOKUP('Choose Housekeeping Genes'!$A13,Calculations!$A$4:$L$99,6,0)),"",VLOOKUP('Choose Housekeeping Genes'!$A13,Calculations!$A$4:$L$99,6,0))</f>
      </c>
      <c r="AC14" s="26">
        <f>IF(ISERROR(VLOOKUP('Choose Housekeeping Genes'!$A13,Calculations!$A$4:$L$99,7,0)),"",VLOOKUP('Choose Housekeeping Genes'!$A13,Calculations!$A$4:$L$99,7,0))</f>
      </c>
      <c r="AD14" s="26">
        <f>IF(ISERROR(VLOOKUP('Choose Housekeeping Genes'!$A13,Calculations!$A$4:$L$99,8,0)),"",VLOOKUP('Choose Housekeeping Genes'!$A13,Calculations!$A$4:$L$99,8,0))</f>
      </c>
      <c r="AE14" s="26">
        <f>IF(ISERROR(VLOOKUP('Choose Housekeeping Genes'!$A13,Calculations!$A$4:$L$99,9,0)),"",VLOOKUP('Choose Housekeeping Genes'!$A13,Calculations!$A$4:$L$99,9,0))</f>
      </c>
      <c r="AF14" s="26">
        <f>IF(ISERROR(VLOOKUP('Choose Housekeeping Genes'!$A13,Calculations!$A$4:$L$99,10,0)),"",VLOOKUP('Choose Housekeeping Genes'!$A13,Calculations!$A$4:$L$99,10,0))</f>
      </c>
      <c r="AG14" s="26">
        <f>IF(ISERROR(VLOOKUP('Choose Housekeeping Genes'!$A13,Calculations!$A$4:$L$99,11,0)),"",VLOOKUP('Choose Housekeeping Genes'!$A13,Calculations!$A$4:$L$99,11,0))</f>
      </c>
      <c r="AH14" s="38">
        <f>IF(ISERROR(VLOOKUP('Choose Housekeeping Genes'!$A13,Calculations!$A$4:$M$99,12,0)),"",VLOOKUP('Choose Housekeeping Genes'!$A13,Calculations!$A$4:$M$99,12,0))</f>
      </c>
      <c r="AI14" s="25">
        <f>IF(ISERROR(VLOOKUP('Choose Housekeeping Genes'!$A13,Calculations!$A$4:$AA$99,15,0)),"",VLOOKUP('Choose Housekeeping Genes'!$A13,Calculations!$A$4:$AA$99,15,0))</f>
      </c>
      <c r="AJ14" s="26">
        <f>IF(ISERROR(VLOOKUP('Choose Housekeeping Genes'!$A13,Calculations!$A$4:$AA$99,16,0)),"",VLOOKUP('Choose Housekeeping Genes'!$A13,Calculations!$A$4:$AA$99,16,0))</f>
      </c>
      <c r="AK14" s="26">
        <f>IF(ISERROR(VLOOKUP('Choose Housekeeping Genes'!$A13,Calculations!$A$4:$AA$99,17,0)),"",VLOOKUP('Choose Housekeeping Genes'!$A13,Calculations!$A$4:$AA$99,17,0))</f>
      </c>
      <c r="AL14" s="26">
        <f>IF(ISERROR(VLOOKUP('Choose Housekeeping Genes'!$A13,Calculations!$A$4:$AA$99,18,0)),"",VLOOKUP('Choose Housekeeping Genes'!$A13,Calculations!$A$4:$AA$99,18,0))</f>
      </c>
      <c r="AM14" s="26">
        <f>IF(ISERROR(VLOOKUP('Choose Housekeeping Genes'!$A13,Calculations!$A$4:$AA$99,19,0)),"",VLOOKUP('Choose Housekeeping Genes'!$A13,Calculations!$A$4:$AA$99,19,0))</f>
      </c>
      <c r="AN14" s="26">
        <f>IF(ISERROR(VLOOKUP('Choose Housekeeping Genes'!$A13,Calculations!$A$4:$AA$99,20,0)),"",VLOOKUP('Choose Housekeeping Genes'!$A13,Calculations!$A$4:$AA$99,20,0))</f>
      </c>
      <c r="AO14" s="26">
        <f>IF(ISERROR(VLOOKUP('Choose Housekeeping Genes'!$A13,Calculations!$A$4:$AA$99,21,0)),"",VLOOKUP('Choose Housekeeping Genes'!$A13,Calculations!$A$4:$AA$99,21,0))</f>
      </c>
      <c r="AP14" s="26">
        <f>IF(ISERROR(VLOOKUP('Choose Housekeeping Genes'!$A13,Calculations!$A$4:$AA$99,22,0)),"",VLOOKUP('Choose Housekeeping Genes'!$A13,Calculations!$A$4:$AA$99,22,0))</f>
      </c>
      <c r="AQ14" s="26">
        <f>IF(ISERROR(VLOOKUP('Choose Housekeeping Genes'!$A13,Calculations!$A$4:$AA$99,23,0)),"",VLOOKUP('Choose Housekeeping Genes'!$A13,Calculations!$A$4:$AA$99,23,0))</f>
      </c>
      <c r="AR14" s="38">
        <f>IF(ISERROR(VLOOKUP('Choose Housekeeping Genes'!$A13,Calculations!$A$4:$AA$99,24,0)),"",VLOOKUP('Choose Housekeeping Genes'!$A13,Calculations!$A$4:$AA$99,24,0))</f>
      </c>
      <c r="AS14" s="44" t="str">
        <f t="shared" si="21"/>
        <v>Akt1</v>
      </c>
      <c r="AT14" s="13" t="s">
        <v>161</v>
      </c>
      <c r="AU14" s="14">
        <f t="shared" si="22"/>
        <v>8.942203</v>
      </c>
      <c r="AV14" s="14">
        <f t="shared" si="0"/>
      </c>
      <c r="AW14" s="14">
        <f t="shared" si="1"/>
      </c>
      <c r="AX14" s="14">
        <f t="shared" si="2"/>
      </c>
      <c r="AY14" s="14">
        <f t="shared" si="3"/>
      </c>
      <c r="AZ14" s="14">
        <f t="shared" si="4"/>
      </c>
      <c r="BA14" s="14">
        <f t="shared" si="5"/>
      </c>
      <c r="BB14" s="14">
        <f t="shared" si="6"/>
      </c>
      <c r="BC14" s="14">
        <f t="shared" si="7"/>
      </c>
      <c r="BD14" s="14">
        <f t="shared" si="8"/>
      </c>
      <c r="BE14" s="14">
        <f t="shared" si="9"/>
        <v>9.019876</v>
      </c>
      <c r="BF14" s="14">
        <f t="shared" si="10"/>
      </c>
      <c r="BG14" s="14">
        <f t="shared" si="11"/>
      </c>
      <c r="BH14" s="14">
        <f t="shared" si="12"/>
      </c>
      <c r="BI14" s="14">
        <f t="shared" si="13"/>
      </c>
      <c r="BJ14" s="14">
        <f t="shared" si="14"/>
      </c>
      <c r="BK14" s="14">
        <f t="shared" si="15"/>
      </c>
      <c r="BL14" s="14">
        <f t="shared" si="16"/>
      </c>
      <c r="BM14" s="14">
        <f t="shared" si="17"/>
      </c>
      <c r="BN14" s="14">
        <f t="shared" si="18"/>
      </c>
      <c r="BO14" s="46">
        <f t="shared" si="23"/>
        <v>8.942203</v>
      </c>
      <c r="BP14" s="46">
        <f t="shared" si="24"/>
        <v>9.019876</v>
      </c>
      <c r="BQ14" s="44" t="str">
        <f t="shared" si="25"/>
        <v>Akt1</v>
      </c>
      <c r="BR14" s="13" t="s">
        <v>161</v>
      </c>
      <c r="BS14" s="47">
        <f t="shared" si="26"/>
        <v>0.0020329592324386573</v>
      </c>
      <c r="BT14" s="47">
        <f t="shared" si="27"/>
      </c>
      <c r="BU14" s="47">
        <f t="shared" si="28"/>
      </c>
      <c r="BV14" s="47">
        <f t="shared" si="29"/>
      </c>
      <c r="BW14" s="47">
        <f t="shared" si="30"/>
      </c>
      <c r="BX14" s="47">
        <f t="shared" si="31"/>
      </c>
      <c r="BY14" s="47">
        <f t="shared" si="32"/>
      </c>
      <c r="BZ14" s="47">
        <f t="shared" si="33"/>
      </c>
      <c r="CA14" s="47">
        <f t="shared" si="34"/>
      </c>
      <c r="CB14" s="47">
        <f t="shared" si="35"/>
      </c>
      <c r="CC14" s="47">
        <f t="shared" si="36"/>
        <v>0.0019264013185238812</v>
      </c>
      <c r="CD14" s="47">
        <f t="shared" si="37"/>
      </c>
      <c r="CE14" s="47">
        <f t="shared" si="38"/>
      </c>
      <c r="CF14" s="47">
        <f t="shared" si="39"/>
      </c>
      <c r="CG14" s="47">
        <f t="shared" si="40"/>
      </c>
      <c r="CH14" s="47">
        <f t="shared" si="41"/>
      </c>
      <c r="CI14" s="47">
        <f t="shared" si="42"/>
      </c>
      <c r="CJ14" s="47">
        <f t="shared" si="43"/>
      </c>
      <c r="CK14" s="47">
        <f t="shared" si="44"/>
      </c>
      <c r="CL14" s="47">
        <f t="shared" si="45"/>
      </c>
    </row>
    <row r="15" spans="1:90" ht="12.75">
      <c r="A15" s="15" t="str">
        <f>'Gene Table'!D14</f>
        <v>Apoa1</v>
      </c>
      <c r="B15" s="13" t="s">
        <v>167</v>
      </c>
      <c r="C15" s="14">
        <f>IF('Test Sample Data'!C14="","",IF(SUM('Test Sample Data'!C$3:C$98)&gt;10,IF(AND(ISNUMBER('Test Sample Data'!C14),'Test Sample Data'!C14&lt;35,'Test Sample Data'!C14&gt;0),'Test Sample Data'!C14,35),""))</f>
        <v>14.429712</v>
      </c>
      <c r="D15" s="14">
        <f>IF('Test Sample Data'!D14="","",IF(SUM('Test Sample Data'!D$3:D$98)&gt;10,IF(AND(ISNUMBER('Test Sample Data'!D14),'Test Sample Data'!D14&lt;35,'Test Sample Data'!D14&gt;0),'Test Sample Data'!D14,35),""))</f>
      </c>
      <c r="E15" s="14">
        <f>IF('Test Sample Data'!E14="","",IF(SUM('Test Sample Data'!E$3:E$98)&gt;10,IF(AND(ISNUMBER('Test Sample Data'!E14),'Test Sample Data'!E14&lt;35,'Test Sample Data'!E14&gt;0),'Test Sample Data'!E14,35),""))</f>
      </c>
      <c r="F15" s="14">
        <f>IF('Test Sample Data'!F14="","",IF(SUM('Test Sample Data'!F$3:F$98)&gt;10,IF(AND(ISNUMBER('Test Sample Data'!F14),'Test Sample Data'!F14&lt;35,'Test Sample Data'!F14&gt;0),'Test Sample Data'!F14,35),""))</f>
      </c>
      <c r="G15" s="14">
        <f>IF('Test Sample Data'!G14="","",IF(SUM('Test Sample Data'!G$3:G$98)&gt;10,IF(AND(ISNUMBER('Test Sample Data'!G14),'Test Sample Data'!G14&lt;35,'Test Sample Data'!G14&gt;0),'Test Sample Data'!G14,35),""))</f>
      </c>
      <c r="H15" s="14">
        <f>IF('Test Sample Data'!H14="","",IF(SUM('Test Sample Data'!H$3:H$98)&gt;10,IF(AND(ISNUMBER('Test Sample Data'!H14),'Test Sample Data'!H14&lt;35,'Test Sample Data'!H14&gt;0),'Test Sample Data'!H14,35),""))</f>
      </c>
      <c r="I15" s="14">
        <f>IF('Test Sample Data'!I14="","",IF(SUM('Test Sample Data'!I$3:I$98)&gt;10,IF(AND(ISNUMBER('Test Sample Data'!I14),'Test Sample Data'!I14&lt;35,'Test Sample Data'!I14&gt;0),'Test Sample Data'!I14,35),""))</f>
      </c>
      <c r="J15" s="14">
        <f>IF('Test Sample Data'!J14="","",IF(SUM('Test Sample Data'!J$3:J$98)&gt;10,IF(AND(ISNUMBER('Test Sample Data'!J14),'Test Sample Data'!J14&lt;35,'Test Sample Data'!J14&gt;0),'Test Sample Data'!J14,35),""))</f>
      </c>
      <c r="K15" s="14">
        <f>IF('Test Sample Data'!K14="","",IF(SUM('Test Sample Data'!K$3:K$98)&gt;10,IF(AND(ISNUMBER('Test Sample Data'!K14),'Test Sample Data'!K14&lt;35,'Test Sample Data'!K14&gt;0),'Test Sample Data'!K14,35),""))</f>
      </c>
      <c r="L15" s="14">
        <f>IF('Test Sample Data'!L14="","",IF(SUM('Test Sample Data'!L$3:L$98)&gt;10,IF(AND(ISNUMBER('Test Sample Data'!L14),'Test Sample Data'!L14&lt;35,'Test Sample Data'!L14&gt;0),'Test Sample Data'!L14,35),""))</f>
      </c>
      <c r="M15" s="14" t="str">
        <f>'Gene Table'!D14</f>
        <v>Apoa1</v>
      </c>
      <c r="N15" s="13" t="s">
        <v>167</v>
      </c>
      <c r="O15" s="14">
        <f>IF('Control Sample Data'!C14="","",IF(SUM('Control Sample Data'!C$3:C$98)&gt;10,IF(AND(ISNUMBER('Control Sample Data'!C14),'Control Sample Data'!C14&lt;35,'Control Sample Data'!C14&gt;0),'Control Sample Data'!C14,35),""))</f>
        <v>14.471285</v>
      </c>
      <c r="P15" s="14">
        <f>IF('Control Sample Data'!D14="","",IF(SUM('Control Sample Data'!D$3:D$98)&gt;10,IF(AND(ISNUMBER('Control Sample Data'!D14),'Control Sample Data'!D14&lt;35,'Control Sample Data'!D14&gt;0),'Control Sample Data'!D14,35),""))</f>
      </c>
      <c r="Q15" s="14">
        <f>IF('Control Sample Data'!E14="","",IF(SUM('Control Sample Data'!E$3:E$98)&gt;10,IF(AND(ISNUMBER('Control Sample Data'!E14),'Control Sample Data'!E14&lt;35,'Control Sample Data'!E14&gt;0),'Control Sample Data'!E14,35),""))</f>
      </c>
      <c r="R15" s="14">
        <f>IF('Control Sample Data'!F14="","",IF(SUM('Control Sample Data'!F$3:F$98)&gt;10,IF(AND(ISNUMBER('Control Sample Data'!F14),'Control Sample Data'!F14&lt;35,'Control Sample Data'!F14&gt;0),'Control Sample Data'!F14,35),""))</f>
      </c>
      <c r="S15" s="14">
        <f>IF('Control Sample Data'!G14="","",IF(SUM('Control Sample Data'!G$3:G$98)&gt;10,IF(AND(ISNUMBER('Control Sample Data'!G14),'Control Sample Data'!G14&lt;35,'Control Sample Data'!G14&gt;0),'Control Sample Data'!G14,35),""))</f>
      </c>
      <c r="T15" s="14">
        <f>IF('Control Sample Data'!H14="","",IF(SUM('Control Sample Data'!H$3:H$98)&gt;10,IF(AND(ISNUMBER('Control Sample Data'!H14),'Control Sample Data'!H14&lt;35,'Control Sample Data'!H14&gt;0),'Control Sample Data'!H14,35),""))</f>
      </c>
      <c r="U15" s="14">
        <f>IF('Control Sample Data'!I14="","",IF(SUM('Control Sample Data'!I$3:I$98)&gt;10,IF(AND(ISNUMBER('Control Sample Data'!I14),'Control Sample Data'!I14&lt;35,'Control Sample Data'!I14&gt;0),'Control Sample Data'!I14,35),""))</f>
      </c>
      <c r="V15" s="14">
        <f>IF('Control Sample Data'!J14="","",IF(SUM('Control Sample Data'!J$3:J$98)&gt;10,IF(AND(ISNUMBER('Control Sample Data'!J14),'Control Sample Data'!J14&lt;35,'Control Sample Data'!J14&gt;0),'Control Sample Data'!J14,35),""))</f>
      </c>
      <c r="W15" s="14">
        <f>IF('Control Sample Data'!K14="","",IF(SUM('Control Sample Data'!K$3:K$98)&gt;10,IF(AND(ISNUMBER('Control Sample Data'!K14),'Control Sample Data'!K14&lt;35,'Control Sample Data'!K14&gt;0),'Control Sample Data'!K14,35),""))</f>
      </c>
      <c r="X15" s="14">
        <f>IF('Control Sample Data'!L14="","",IF(SUM('Control Sample Data'!L$3:L$98)&gt;10,IF(AND(ISNUMBER('Control Sample Data'!L14),'Control Sample Data'!L14&lt;35,'Control Sample Data'!L14&gt;0),'Control Sample Data'!L14,35),""))</f>
      </c>
      <c r="Y15" s="25">
        <f>IF(ISERROR(VLOOKUP('Choose Housekeeping Genes'!$A14,Calculations!$A$4:$L$99,3,0)),"",VLOOKUP('Choose Housekeeping Genes'!$A14,Calculations!$A$4:$L$99,3,0))</f>
      </c>
      <c r="Z15" s="26">
        <f>IF(ISERROR(VLOOKUP('Choose Housekeeping Genes'!$A14,Calculations!$A$4:$L$99,4,0)),"",VLOOKUP('Choose Housekeeping Genes'!$A14,Calculations!$A$4:$L$99,4,0))</f>
      </c>
      <c r="AA15" s="26">
        <f>IF(ISERROR(VLOOKUP('Choose Housekeeping Genes'!$A14,Calculations!$A$4:$L$99,5,0)),"",VLOOKUP('Choose Housekeeping Genes'!$A14,Calculations!$A$4:$L$99,5,0))</f>
      </c>
      <c r="AB15" s="26">
        <f>IF(ISERROR(VLOOKUP('Choose Housekeeping Genes'!$A14,Calculations!$A$4:$L$99,6,0)),"",VLOOKUP('Choose Housekeeping Genes'!$A14,Calculations!$A$4:$L$99,6,0))</f>
      </c>
      <c r="AC15" s="26">
        <f>IF(ISERROR(VLOOKUP('Choose Housekeeping Genes'!$A14,Calculations!$A$4:$L$99,7,0)),"",VLOOKUP('Choose Housekeeping Genes'!$A14,Calculations!$A$4:$L$99,7,0))</f>
      </c>
      <c r="AD15" s="26">
        <f>IF(ISERROR(VLOOKUP('Choose Housekeeping Genes'!$A14,Calculations!$A$4:$L$99,8,0)),"",VLOOKUP('Choose Housekeeping Genes'!$A14,Calculations!$A$4:$L$99,8,0))</f>
      </c>
      <c r="AE15" s="26">
        <f>IF(ISERROR(VLOOKUP('Choose Housekeeping Genes'!$A14,Calculations!$A$4:$L$99,9,0)),"",VLOOKUP('Choose Housekeeping Genes'!$A14,Calculations!$A$4:$L$99,9,0))</f>
      </c>
      <c r="AF15" s="26">
        <f>IF(ISERROR(VLOOKUP('Choose Housekeeping Genes'!$A14,Calculations!$A$4:$L$99,10,0)),"",VLOOKUP('Choose Housekeeping Genes'!$A14,Calculations!$A$4:$L$99,10,0))</f>
      </c>
      <c r="AG15" s="26">
        <f>IF(ISERROR(VLOOKUP('Choose Housekeeping Genes'!$A14,Calculations!$A$4:$L$99,11,0)),"",VLOOKUP('Choose Housekeeping Genes'!$A14,Calculations!$A$4:$L$99,11,0))</f>
      </c>
      <c r="AH15" s="38">
        <f>IF(ISERROR(VLOOKUP('Choose Housekeeping Genes'!$A14,Calculations!$A$4:$M$99,12,0)),"",VLOOKUP('Choose Housekeeping Genes'!$A14,Calculations!$A$4:$M$99,12,0))</f>
      </c>
      <c r="AI15" s="25">
        <f>IF(ISERROR(VLOOKUP('Choose Housekeeping Genes'!$A14,Calculations!$A$4:$AA$99,15,0)),"",VLOOKUP('Choose Housekeeping Genes'!$A14,Calculations!$A$4:$AA$99,15,0))</f>
      </c>
      <c r="AJ15" s="26">
        <f>IF(ISERROR(VLOOKUP('Choose Housekeeping Genes'!$A14,Calculations!$A$4:$AA$99,16,0)),"",VLOOKUP('Choose Housekeeping Genes'!$A14,Calculations!$A$4:$AA$99,16,0))</f>
      </c>
      <c r="AK15" s="26">
        <f>IF(ISERROR(VLOOKUP('Choose Housekeeping Genes'!$A14,Calculations!$A$4:$AA$99,17,0)),"",VLOOKUP('Choose Housekeeping Genes'!$A14,Calculations!$A$4:$AA$99,17,0))</f>
      </c>
      <c r="AL15" s="26">
        <f>IF(ISERROR(VLOOKUP('Choose Housekeeping Genes'!$A14,Calculations!$A$4:$AA$99,18,0)),"",VLOOKUP('Choose Housekeeping Genes'!$A14,Calculations!$A$4:$AA$99,18,0))</f>
      </c>
      <c r="AM15" s="26">
        <f>IF(ISERROR(VLOOKUP('Choose Housekeeping Genes'!$A14,Calculations!$A$4:$AA$99,19,0)),"",VLOOKUP('Choose Housekeeping Genes'!$A14,Calculations!$A$4:$AA$99,19,0))</f>
      </c>
      <c r="AN15" s="26">
        <f>IF(ISERROR(VLOOKUP('Choose Housekeeping Genes'!$A14,Calculations!$A$4:$AA$99,20,0)),"",VLOOKUP('Choose Housekeeping Genes'!$A14,Calculations!$A$4:$AA$99,20,0))</f>
      </c>
      <c r="AO15" s="26">
        <f>IF(ISERROR(VLOOKUP('Choose Housekeeping Genes'!$A14,Calculations!$A$4:$AA$99,21,0)),"",VLOOKUP('Choose Housekeeping Genes'!$A14,Calculations!$A$4:$AA$99,21,0))</f>
      </c>
      <c r="AP15" s="26">
        <f>IF(ISERROR(VLOOKUP('Choose Housekeeping Genes'!$A14,Calculations!$A$4:$AA$99,22,0)),"",VLOOKUP('Choose Housekeeping Genes'!$A14,Calculations!$A$4:$AA$99,22,0))</f>
      </c>
      <c r="AQ15" s="26">
        <f>IF(ISERROR(VLOOKUP('Choose Housekeeping Genes'!$A14,Calculations!$A$4:$AA$99,23,0)),"",VLOOKUP('Choose Housekeeping Genes'!$A14,Calculations!$A$4:$AA$99,23,0))</f>
      </c>
      <c r="AR15" s="38">
        <f>IF(ISERROR(VLOOKUP('Choose Housekeeping Genes'!$A14,Calculations!$A$4:$AA$99,24,0)),"",VLOOKUP('Choose Housekeeping Genes'!$A14,Calculations!$A$4:$AA$99,24,0))</f>
      </c>
      <c r="AS15" s="44" t="str">
        <f t="shared" si="21"/>
        <v>Apoa1</v>
      </c>
      <c r="AT15" s="13" t="s">
        <v>167</v>
      </c>
      <c r="AU15" s="14">
        <f t="shared" si="22"/>
        <v>-1.3232049999999997</v>
      </c>
      <c r="AV15" s="14">
        <f t="shared" si="0"/>
      </c>
      <c r="AW15" s="14">
        <f t="shared" si="1"/>
      </c>
      <c r="AX15" s="14">
        <f t="shared" si="2"/>
      </c>
      <c r="AY15" s="14">
        <f t="shared" si="3"/>
      </c>
      <c r="AZ15" s="14">
        <f t="shared" si="4"/>
      </c>
      <c r="BA15" s="14">
        <f t="shared" si="5"/>
      </c>
      <c r="BB15" s="14">
        <f t="shared" si="6"/>
      </c>
      <c r="BC15" s="14">
        <f t="shared" si="7"/>
      </c>
      <c r="BD15" s="14">
        <f t="shared" si="8"/>
      </c>
      <c r="BE15" s="14">
        <f t="shared" si="9"/>
        <v>-1.2771150000000002</v>
      </c>
      <c r="BF15" s="14">
        <f t="shared" si="10"/>
      </c>
      <c r="BG15" s="14">
        <f t="shared" si="11"/>
      </c>
      <c r="BH15" s="14">
        <f t="shared" si="12"/>
      </c>
      <c r="BI15" s="14">
        <f t="shared" si="13"/>
      </c>
      <c r="BJ15" s="14">
        <f t="shared" si="14"/>
      </c>
      <c r="BK15" s="14">
        <f t="shared" si="15"/>
      </c>
      <c r="BL15" s="14">
        <f t="shared" si="16"/>
      </c>
      <c r="BM15" s="14">
        <f t="shared" si="17"/>
      </c>
      <c r="BN15" s="14">
        <f t="shared" si="18"/>
      </c>
      <c r="BO15" s="46">
        <f t="shared" si="23"/>
        <v>-1.3232049999999997</v>
      </c>
      <c r="BP15" s="46">
        <f t="shared" si="24"/>
        <v>-1.2771150000000002</v>
      </c>
      <c r="BQ15" s="44" t="str">
        <f t="shared" si="25"/>
        <v>Apoa1</v>
      </c>
      <c r="BR15" s="13" t="s">
        <v>167</v>
      </c>
      <c r="BS15" s="47">
        <f t="shared" si="26"/>
        <v>2.502213687450919</v>
      </c>
      <c r="BT15" s="47">
        <f t="shared" si="27"/>
      </c>
      <c r="BU15" s="47">
        <f t="shared" si="28"/>
      </c>
      <c r="BV15" s="47">
        <f t="shared" si="29"/>
      </c>
      <c r="BW15" s="47">
        <f t="shared" si="30"/>
      </c>
      <c r="BX15" s="47">
        <f t="shared" si="31"/>
      </c>
      <c r="BY15" s="47">
        <f t="shared" si="32"/>
      </c>
      <c r="BZ15" s="47">
        <f t="shared" si="33"/>
      </c>
      <c r="CA15" s="47">
        <f t="shared" si="34"/>
      </c>
      <c r="CB15" s="47">
        <f t="shared" si="35"/>
      </c>
      <c r="CC15" s="47">
        <f t="shared" si="36"/>
        <v>2.4235384980819665</v>
      </c>
      <c r="CD15" s="47">
        <f t="shared" si="37"/>
      </c>
      <c r="CE15" s="47">
        <f t="shared" si="38"/>
      </c>
      <c r="CF15" s="47">
        <f t="shared" si="39"/>
      </c>
      <c r="CG15" s="47">
        <f t="shared" si="40"/>
      </c>
      <c r="CH15" s="47">
        <f t="shared" si="41"/>
      </c>
      <c r="CI15" s="47">
        <f t="shared" si="42"/>
      </c>
      <c r="CJ15" s="47">
        <f t="shared" si="43"/>
      </c>
      <c r="CK15" s="47">
        <f t="shared" si="44"/>
      </c>
      <c r="CL15" s="47">
        <f t="shared" si="45"/>
      </c>
    </row>
    <row r="16" spans="1:90" ht="12.75">
      <c r="A16" s="15" t="str">
        <f>'Gene Table'!D15</f>
        <v>Apob</v>
      </c>
      <c r="B16" s="13" t="s">
        <v>173</v>
      </c>
      <c r="C16" s="14">
        <f>IF('Test Sample Data'!C15="","",IF(SUM('Test Sample Data'!C$3:C$98)&gt;10,IF(AND(ISNUMBER('Test Sample Data'!C15),'Test Sample Data'!C15&lt;35,'Test Sample Data'!C15&gt;0),'Test Sample Data'!C15,35),""))</f>
        <v>18.285</v>
      </c>
      <c r="D16" s="14">
        <f>IF('Test Sample Data'!D15="","",IF(SUM('Test Sample Data'!D$3:D$98)&gt;10,IF(AND(ISNUMBER('Test Sample Data'!D15),'Test Sample Data'!D15&lt;35,'Test Sample Data'!D15&gt;0),'Test Sample Data'!D15,35),""))</f>
      </c>
      <c r="E16" s="14">
        <f>IF('Test Sample Data'!E15="","",IF(SUM('Test Sample Data'!E$3:E$98)&gt;10,IF(AND(ISNUMBER('Test Sample Data'!E15),'Test Sample Data'!E15&lt;35,'Test Sample Data'!E15&gt;0),'Test Sample Data'!E15,35),""))</f>
      </c>
      <c r="F16" s="14">
        <f>IF('Test Sample Data'!F15="","",IF(SUM('Test Sample Data'!F$3:F$98)&gt;10,IF(AND(ISNUMBER('Test Sample Data'!F15),'Test Sample Data'!F15&lt;35,'Test Sample Data'!F15&gt;0),'Test Sample Data'!F15,35),""))</f>
      </c>
      <c r="G16" s="14">
        <f>IF('Test Sample Data'!G15="","",IF(SUM('Test Sample Data'!G$3:G$98)&gt;10,IF(AND(ISNUMBER('Test Sample Data'!G15),'Test Sample Data'!G15&lt;35,'Test Sample Data'!G15&gt;0),'Test Sample Data'!G15,35),""))</f>
      </c>
      <c r="H16" s="14">
        <f>IF('Test Sample Data'!H15="","",IF(SUM('Test Sample Data'!H$3:H$98)&gt;10,IF(AND(ISNUMBER('Test Sample Data'!H15),'Test Sample Data'!H15&lt;35,'Test Sample Data'!H15&gt;0),'Test Sample Data'!H15,35),""))</f>
      </c>
      <c r="I16" s="14">
        <f>IF('Test Sample Data'!I15="","",IF(SUM('Test Sample Data'!I$3:I$98)&gt;10,IF(AND(ISNUMBER('Test Sample Data'!I15),'Test Sample Data'!I15&lt;35,'Test Sample Data'!I15&gt;0),'Test Sample Data'!I15,35),""))</f>
      </c>
      <c r="J16" s="14">
        <f>IF('Test Sample Data'!J15="","",IF(SUM('Test Sample Data'!J$3:J$98)&gt;10,IF(AND(ISNUMBER('Test Sample Data'!J15),'Test Sample Data'!J15&lt;35,'Test Sample Data'!J15&gt;0),'Test Sample Data'!J15,35),""))</f>
      </c>
      <c r="K16" s="14">
        <f>IF('Test Sample Data'!K15="","",IF(SUM('Test Sample Data'!K$3:K$98)&gt;10,IF(AND(ISNUMBER('Test Sample Data'!K15),'Test Sample Data'!K15&lt;35,'Test Sample Data'!K15&gt;0),'Test Sample Data'!K15,35),""))</f>
      </c>
      <c r="L16" s="14">
        <f>IF('Test Sample Data'!L15="","",IF(SUM('Test Sample Data'!L$3:L$98)&gt;10,IF(AND(ISNUMBER('Test Sample Data'!L15),'Test Sample Data'!L15&lt;35,'Test Sample Data'!L15&gt;0),'Test Sample Data'!L15,35),""))</f>
      </c>
      <c r="M16" s="14" t="str">
        <f>'Gene Table'!D15</f>
        <v>Apob</v>
      </c>
      <c r="N16" s="13" t="s">
        <v>173</v>
      </c>
      <c r="O16" s="14">
        <f>IF('Control Sample Data'!C15="","",IF(SUM('Control Sample Data'!C$3:C$98)&gt;10,IF(AND(ISNUMBER('Control Sample Data'!C15),'Control Sample Data'!C15&lt;35,'Control Sample Data'!C15&gt;0),'Control Sample Data'!C15,35),""))</f>
        <v>18.963509</v>
      </c>
      <c r="P16" s="14">
        <f>IF('Control Sample Data'!D15="","",IF(SUM('Control Sample Data'!D$3:D$98)&gt;10,IF(AND(ISNUMBER('Control Sample Data'!D15),'Control Sample Data'!D15&lt;35,'Control Sample Data'!D15&gt;0),'Control Sample Data'!D15,35),""))</f>
      </c>
      <c r="Q16" s="14">
        <f>IF('Control Sample Data'!E15="","",IF(SUM('Control Sample Data'!E$3:E$98)&gt;10,IF(AND(ISNUMBER('Control Sample Data'!E15),'Control Sample Data'!E15&lt;35,'Control Sample Data'!E15&gt;0),'Control Sample Data'!E15,35),""))</f>
      </c>
      <c r="R16" s="14">
        <f>IF('Control Sample Data'!F15="","",IF(SUM('Control Sample Data'!F$3:F$98)&gt;10,IF(AND(ISNUMBER('Control Sample Data'!F15),'Control Sample Data'!F15&lt;35,'Control Sample Data'!F15&gt;0),'Control Sample Data'!F15,35),""))</f>
      </c>
      <c r="S16" s="14">
        <f>IF('Control Sample Data'!G15="","",IF(SUM('Control Sample Data'!G$3:G$98)&gt;10,IF(AND(ISNUMBER('Control Sample Data'!G15),'Control Sample Data'!G15&lt;35,'Control Sample Data'!G15&gt;0),'Control Sample Data'!G15,35),""))</f>
      </c>
      <c r="T16" s="14">
        <f>IF('Control Sample Data'!H15="","",IF(SUM('Control Sample Data'!H$3:H$98)&gt;10,IF(AND(ISNUMBER('Control Sample Data'!H15),'Control Sample Data'!H15&lt;35,'Control Sample Data'!H15&gt;0),'Control Sample Data'!H15,35),""))</f>
      </c>
      <c r="U16" s="14">
        <f>IF('Control Sample Data'!I15="","",IF(SUM('Control Sample Data'!I$3:I$98)&gt;10,IF(AND(ISNUMBER('Control Sample Data'!I15),'Control Sample Data'!I15&lt;35,'Control Sample Data'!I15&gt;0),'Control Sample Data'!I15,35),""))</f>
      </c>
      <c r="V16" s="14">
        <f>IF('Control Sample Data'!J15="","",IF(SUM('Control Sample Data'!J$3:J$98)&gt;10,IF(AND(ISNUMBER('Control Sample Data'!J15),'Control Sample Data'!J15&lt;35,'Control Sample Data'!J15&gt;0),'Control Sample Data'!J15,35),""))</f>
      </c>
      <c r="W16" s="14">
        <f>IF('Control Sample Data'!K15="","",IF(SUM('Control Sample Data'!K$3:K$98)&gt;10,IF(AND(ISNUMBER('Control Sample Data'!K15),'Control Sample Data'!K15&lt;35,'Control Sample Data'!K15&gt;0),'Control Sample Data'!K15,35),""))</f>
      </c>
      <c r="X16" s="14">
        <f>IF('Control Sample Data'!L15="","",IF(SUM('Control Sample Data'!L$3:L$98)&gt;10,IF(AND(ISNUMBER('Control Sample Data'!L15),'Control Sample Data'!L15&lt;35,'Control Sample Data'!L15&gt;0),'Control Sample Data'!L15,35),""))</f>
      </c>
      <c r="Y16" s="25">
        <f>IF(ISERROR(VLOOKUP('Choose Housekeeping Genes'!$A15,Calculations!$A$4:$L$99,3,0)),"",VLOOKUP('Choose Housekeeping Genes'!$A15,Calculations!$A$4:$L$99,3,0))</f>
      </c>
      <c r="Z16" s="26">
        <f>IF(ISERROR(VLOOKUP('Choose Housekeeping Genes'!$A15,Calculations!$A$4:$L$99,4,0)),"",VLOOKUP('Choose Housekeeping Genes'!$A15,Calculations!$A$4:$L$99,4,0))</f>
      </c>
      <c r="AA16" s="26">
        <f>IF(ISERROR(VLOOKUP('Choose Housekeeping Genes'!$A15,Calculations!$A$4:$L$99,5,0)),"",VLOOKUP('Choose Housekeeping Genes'!$A15,Calculations!$A$4:$L$99,5,0))</f>
      </c>
      <c r="AB16" s="26">
        <f>IF(ISERROR(VLOOKUP('Choose Housekeeping Genes'!$A15,Calculations!$A$4:$L$99,6,0)),"",VLOOKUP('Choose Housekeeping Genes'!$A15,Calculations!$A$4:$L$99,6,0))</f>
      </c>
      <c r="AC16" s="26">
        <f>IF(ISERROR(VLOOKUP('Choose Housekeeping Genes'!$A15,Calculations!$A$4:$L$99,7,0)),"",VLOOKUP('Choose Housekeeping Genes'!$A15,Calculations!$A$4:$L$99,7,0))</f>
      </c>
      <c r="AD16" s="26">
        <f>IF(ISERROR(VLOOKUP('Choose Housekeeping Genes'!$A15,Calculations!$A$4:$L$99,8,0)),"",VLOOKUP('Choose Housekeeping Genes'!$A15,Calculations!$A$4:$L$99,8,0))</f>
      </c>
      <c r="AE16" s="26">
        <f>IF(ISERROR(VLOOKUP('Choose Housekeeping Genes'!$A15,Calculations!$A$4:$L$99,9,0)),"",VLOOKUP('Choose Housekeeping Genes'!$A15,Calculations!$A$4:$L$99,9,0))</f>
      </c>
      <c r="AF16" s="26">
        <f>IF(ISERROR(VLOOKUP('Choose Housekeeping Genes'!$A15,Calculations!$A$4:$L$99,10,0)),"",VLOOKUP('Choose Housekeeping Genes'!$A15,Calculations!$A$4:$L$99,10,0))</f>
      </c>
      <c r="AG16" s="26">
        <f>IF(ISERROR(VLOOKUP('Choose Housekeeping Genes'!$A15,Calculations!$A$4:$L$99,11,0)),"",VLOOKUP('Choose Housekeeping Genes'!$A15,Calculations!$A$4:$L$99,11,0))</f>
      </c>
      <c r="AH16" s="38">
        <f>IF(ISERROR(VLOOKUP('Choose Housekeeping Genes'!$A15,Calculations!$A$4:$M$99,12,0)),"",VLOOKUP('Choose Housekeeping Genes'!$A15,Calculations!$A$4:$M$99,12,0))</f>
      </c>
      <c r="AI16" s="25">
        <f>IF(ISERROR(VLOOKUP('Choose Housekeeping Genes'!$A15,Calculations!$A$4:$AA$99,15,0)),"",VLOOKUP('Choose Housekeeping Genes'!$A15,Calculations!$A$4:$AA$99,15,0))</f>
      </c>
      <c r="AJ16" s="26">
        <f>IF(ISERROR(VLOOKUP('Choose Housekeeping Genes'!$A15,Calculations!$A$4:$AA$99,16,0)),"",VLOOKUP('Choose Housekeeping Genes'!$A15,Calculations!$A$4:$AA$99,16,0))</f>
      </c>
      <c r="AK16" s="26">
        <f>IF(ISERROR(VLOOKUP('Choose Housekeeping Genes'!$A15,Calculations!$A$4:$AA$99,17,0)),"",VLOOKUP('Choose Housekeeping Genes'!$A15,Calculations!$A$4:$AA$99,17,0))</f>
      </c>
      <c r="AL16" s="26">
        <f>IF(ISERROR(VLOOKUP('Choose Housekeeping Genes'!$A15,Calculations!$A$4:$AA$99,18,0)),"",VLOOKUP('Choose Housekeeping Genes'!$A15,Calculations!$A$4:$AA$99,18,0))</f>
      </c>
      <c r="AM16" s="26">
        <f>IF(ISERROR(VLOOKUP('Choose Housekeeping Genes'!$A15,Calculations!$A$4:$AA$99,19,0)),"",VLOOKUP('Choose Housekeeping Genes'!$A15,Calculations!$A$4:$AA$99,19,0))</f>
      </c>
      <c r="AN16" s="26">
        <f>IF(ISERROR(VLOOKUP('Choose Housekeeping Genes'!$A15,Calculations!$A$4:$AA$99,20,0)),"",VLOOKUP('Choose Housekeeping Genes'!$A15,Calculations!$A$4:$AA$99,20,0))</f>
      </c>
      <c r="AO16" s="26">
        <f>IF(ISERROR(VLOOKUP('Choose Housekeeping Genes'!$A15,Calculations!$A$4:$AA$99,21,0)),"",VLOOKUP('Choose Housekeeping Genes'!$A15,Calculations!$A$4:$AA$99,21,0))</f>
      </c>
      <c r="AP16" s="26">
        <f>IF(ISERROR(VLOOKUP('Choose Housekeeping Genes'!$A15,Calculations!$A$4:$AA$99,22,0)),"",VLOOKUP('Choose Housekeeping Genes'!$A15,Calculations!$A$4:$AA$99,22,0))</f>
      </c>
      <c r="AQ16" s="26">
        <f>IF(ISERROR(VLOOKUP('Choose Housekeeping Genes'!$A15,Calculations!$A$4:$AA$99,23,0)),"",VLOOKUP('Choose Housekeeping Genes'!$A15,Calculations!$A$4:$AA$99,23,0))</f>
      </c>
      <c r="AR16" s="38">
        <f>IF(ISERROR(VLOOKUP('Choose Housekeeping Genes'!$A15,Calculations!$A$4:$AA$99,24,0)),"",VLOOKUP('Choose Housekeeping Genes'!$A15,Calculations!$A$4:$AA$99,24,0))</f>
      </c>
      <c r="AS16" s="44" t="str">
        <f t="shared" si="21"/>
        <v>Apob</v>
      </c>
      <c r="AT16" s="13" t="s">
        <v>173</v>
      </c>
      <c r="AU16" s="14">
        <f t="shared" si="22"/>
        <v>2.532083</v>
      </c>
      <c r="AV16" s="14">
        <f t="shared" si="0"/>
      </c>
      <c r="AW16" s="14">
        <f t="shared" si="1"/>
      </c>
      <c r="AX16" s="14">
        <f t="shared" si="2"/>
      </c>
      <c r="AY16" s="14">
        <f t="shared" si="3"/>
      </c>
      <c r="AZ16" s="14">
        <f t="shared" si="4"/>
      </c>
      <c r="BA16" s="14">
        <f t="shared" si="5"/>
      </c>
      <c r="BB16" s="14">
        <f t="shared" si="6"/>
      </c>
      <c r="BC16" s="14">
        <f t="shared" si="7"/>
      </c>
      <c r="BD16" s="14">
        <f t="shared" si="8"/>
      </c>
      <c r="BE16" s="14">
        <f t="shared" si="9"/>
        <v>3.215108999999998</v>
      </c>
      <c r="BF16" s="14">
        <f t="shared" si="10"/>
      </c>
      <c r="BG16" s="14">
        <f t="shared" si="11"/>
      </c>
      <c r="BH16" s="14">
        <f t="shared" si="12"/>
      </c>
      <c r="BI16" s="14">
        <f t="shared" si="13"/>
      </c>
      <c r="BJ16" s="14">
        <f t="shared" si="14"/>
      </c>
      <c r="BK16" s="14">
        <f t="shared" si="15"/>
      </c>
      <c r="BL16" s="14">
        <f t="shared" si="16"/>
      </c>
      <c r="BM16" s="14">
        <f t="shared" si="17"/>
      </c>
      <c r="BN16" s="14">
        <f t="shared" si="18"/>
      </c>
      <c r="BO16" s="46">
        <f t="shared" si="23"/>
        <v>2.532083</v>
      </c>
      <c r="BP16" s="46">
        <f t="shared" si="24"/>
        <v>3.215108999999998</v>
      </c>
      <c r="BQ16" s="44" t="str">
        <f t="shared" si="25"/>
        <v>Apob</v>
      </c>
      <c r="BR16" s="13" t="s">
        <v>691</v>
      </c>
      <c r="BS16" s="47">
        <f t="shared" si="26"/>
        <v>0.1728888818326454</v>
      </c>
      <c r="BT16" s="47">
        <f t="shared" si="27"/>
      </c>
      <c r="BU16" s="47">
        <f t="shared" si="28"/>
      </c>
      <c r="BV16" s="47">
        <f t="shared" si="29"/>
      </c>
      <c r="BW16" s="47">
        <f t="shared" si="30"/>
      </c>
      <c r="BX16" s="47">
        <f t="shared" si="31"/>
      </c>
      <c r="BY16" s="47">
        <f t="shared" si="32"/>
      </c>
      <c r="BZ16" s="47">
        <f t="shared" si="33"/>
      </c>
      <c r="CA16" s="47">
        <f t="shared" si="34"/>
      </c>
      <c r="CB16" s="47">
        <f t="shared" si="35"/>
      </c>
      <c r="CC16" s="47">
        <f t="shared" si="36"/>
        <v>0.1076851337171432</v>
      </c>
      <c r="CD16" s="47">
        <f t="shared" si="37"/>
      </c>
      <c r="CE16" s="47">
        <f t="shared" si="38"/>
      </c>
      <c r="CF16" s="47">
        <f t="shared" si="39"/>
      </c>
      <c r="CG16" s="47">
        <f t="shared" si="40"/>
      </c>
      <c r="CH16" s="47">
        <f t="shared" si="41"/>
      </c>
      <c r="CI16" s="47">
        <f t="shared" si="42"/>
      </c>
      <c r="CJ16" s="47">
        <f t="shared" si="43"/>
      </c>
      <c r="CK16" s="47">
        <f t="shared" si="44"/>
      </c>
      <c r="CL16" s="47">
        <f t="shared" si="45"/>
      </c>
    </row>
    <row r="17" spans="1:90" ht="12.75">
      <c r="A17" s="15" t="str">
        <f>'Gene Table'!D16</f>
        <v>Apoc3</v>
      </c>
      <c r="B17" s="13" t="s">
        <v>179</v>
      </c>
      <c r="C17" s="14">
        <f>IF('Test Sample Data'!C16="","",IF(SUM('Test Sample Data'!C$3:C$98)&gt;10,IF(AND(ISNUMBER('Test Sample Data'!C16),'Test Sample Data'!C16&lt;35,'Test Sample Data'!C16&gt;0),'Test Sample Data'!C16,35),""))</f>
        <v>16.21839</v>
      </c>
      <c r="D17" s="14">
        <f>IF('Test Sample Data'!D16="","",IF(SUM('Test Sample Data'!D$3:D$98)&gt;10,IF(AND(ISNUMBER('Test Sample Data'!D16),'Test Sample Data'!D16&lt;35,'Test Sample Data'!D16&gt;0),'Test Sample Data'!D16,35),""))</f>
      </c>
      <c r="E17" s="14">
        <f>IF('Test Sample Data'!E16="","",IF(SUM('Test Sample Data'!E$3:E$98)&gt;10,IF(AND(ISNUMBER('Test Sample Data'!E16),'Test Sample Data'!E16&lt;35,'Test Sample Data'!E16&gt;0),'Test Sample Data'!E16,35),""))</f>
      </c>
      <c r="F17" s="14">
        <f>IF('Test Sample Data'!F16="","",IF(SUM('Test Sample Data'!F$3:F$98)&gt;10,IF(AND(ISNUMBER('Test Sample Data'!F16),'Test Sample Data'!F16&lt;35,'Test Sample Data'!F16&gt;0),'Test Sample Data'!F16,35),""))</f>
      </c>
      <c r="G17" s="14">
        <f>IF('Test Sample Data'!G16="","",IF(SUM('Test Sample Data'!G$3:G$98)&gt;10,IF(AND(ISNUMBER('Test Sample Data'!G16),'Test Sample Data'!G16&lt;35,'Test Sample Data'!G16&gt;0),'Test Sample Data'!G16,35),""))</f>
      </c>
      <c r="H17" s="14">
        <f>IF('Test Sample Data'!H16="","",IF(SUM('Test Sample Data'!H$3:H$98)&gt;10,IF(AND(ISNUMBER('Test Sample Data'!H16),'Test Sample Data'!H16&lt;35,'Test Sample Data'!H16&gt;0),'Test Sample Data'!H16,35),""))</f>
      </c>
      <c r="I17" s="14">
        <f>IF('Test Sample Data'!I16="","",IF(SUM('Test Sample Data'!I$3:I$98)&gt;10,IF(AND(ISNUMBER('Test Sample Data'!I16),'Test Sample Data'!I16&lt;35,'Test Sample Data'!I16&gt;0),'Test Sample Data'!I16,35),""))</f>
      </c>
      <c r="J17" s="14">
        <f>IF('Test Sample Data'!J16="","",IF(SUM('Test Sample Data'!J$3:J$98)&gt;10,IF(AND(ISNUMBER('Test Sample Data'!J16),'Test Sample Data'!J16&lt;35,'Test Sample Data'!J16&gt;0),'Test Sample Data'!J16,35),""))</f>
      </c>
      <c r="K17" s="14">
        <f>IF('Test Sample Data'!K16="","",IF(SUM('Test Sample Data'!K$3:K$98)&gt;10,IF(AND(ISNUMBER('Test Sample Data'!K16),'Test Sample Data'!K16&lt;35,'Test Sample Data'!K16&gt;0),'Test Sample Data'!K16,35),""))</f>
      </c>
      <c r="L17" s="14">
        <f>IF('Test Sample Data'!L16="","",IF(SUM('Test Sample Data'!L$3:L$98)&gt;10,IF(AND(ISNUMBER('Test Sample Data'!L16),'Test Sample Data'!L16&lt;35,'Test Sample Data'!L16&gt;0),'Test Sample Data'!L16,35),""))</f>
      </c>
      <c r="M17" s="14" t="str">
        <f>'Gene Table'!D16</f>
        <v>Apoc3</v>
      </c>
      <c r="N17" s="13" t="s">
        <v>179</v>
      </c>
      <c r="O17" s="14">
        <f>IF('Control Sample Data'!C16="","",IF(SUM('Control Sample Data'!C$3:C$98)&gt;10,IF(AND(ISNUMBER('Control Sample Data'!C16),'Control Sample Data'!C16&lt;35,'Control Sample Data'!C16&gt;0),'Control Sample Data'!C16,35),""))</f>
        <v>17.150515</v>
      </c>
      <c r="P17" s="14">
        <f>IF('Control Sample Data'!D16="","",IF(SUM('Control Sample Data'!D$3:D$98)&gt;10,IF(AND(ISNUMBER('Control Sample Data'!D16),'Control Sample Data'!D16&lt;35,'Control Sample Data'!D16&gt;0),'Control Sample Data'!D16,35),""))</f>
      </c>
      <c r="Q17" s="14">
        <f>IF('Control Sample Data'!E16="","",IF(SUM('Control Sample Data'!E$3:E$98)&gt;10,IF(AND(ISNUMBER('Control Sample Data'!E16),'Control Sample Data'!E16&lt;35,'Control Sample Data'!E16&gt;0),'Control Sample Data'!E16,35),""))</f>
      </c>
      <c r="R17" s="14">
        <f>IF('Control Sample Data'!F16="","",IF(SUM('Control Sample Data'!F$3:F$98)&gt;10,IF(AND(ISNUMBER('Control Sample Data'!F16),'Control Sample Data'!F16&lt;35,'Control Sample Data'!F16&gt;0),'Control Sample Data'!F16,35),""))</f>
      </c>
      <c r="S17" s="14">
        <f>IF('Control Sample Data'!G16="","",IF(SUM('Control Sample Data'!G$3:G$98)&gt;10,IF(AND(ISNUMBER('Control Sample Data'!G16),'Control Sample Data'!G16&lt;35,'Control Sample Data'!G16&gt;0),'Control Sample Data'!G16,35),""))</f>
      </c>
      <c r="T17" s="14">
        <f>IF('Control Sample Data'!H16="","",IF(SUM('Control Sample Data'!H$3:H$98)&gt;10,IF(AND(ISNUMBER('Control Sample Data'!H16),'Control Sample Data'!H16&lt;35,'Control Sample Data'!H16&gt;0),'Control Sample Data'!H16,35),""))</f>
      </c>
      <c r="U17" s="14">
        <f>IF('Control Sample Data'!I16="","",IF(SUM('Control Sample Data'!I$3:I$98)&gt;10,IF(AND(ISNUMBER('Control Sample Data'!I16),'Control Sample Data'!I16&lt;35,'Control Sample Data'!I16&gt;0),'Control Sample Data'!I16,35),""))</f>
      </c>
      <c r="V17" s="14">
        <f>IF('Control Sample Data'!J16="","",IF(SUM('Control Sample Data'!J$3:J$98)&gt;10,IF(AND(ISNUMBER('Control Sample Data'!J16),'Control Sample Data'!J16&lt;35,'Control Sample Data'!J16&gt;0),'Control Sample Data'!J16,35),""))</f>
      </c>
      <c r="W17" s="14">
        <f>IF('Control Sample Data'!K16="","",IF(SUM('Control Sample Data'!K$3:K$98)&gt;10,IF(AND(ISNUMBER('Control Sample Data'!K16),'Control Sample Data'!K16&lt;35,'Control Sample Data'!K16&gt;0),'Control Sample Data'!K16,35),""))</f>
      </c>
      <c r="X17" s="14">
        <f>IF('Control Sample Data'!L16="","",IF(SUM('Control Sample Data'!L$3:L$98)&gt;10,IF(AND(ISNUMBER('Control Sample Data'!L16),'Control Sample Data'!L16&lt;35,'Control Sample Data'!L16&gt;0),'Control Sample Data'!L16,35),""))</f>
      </c>
      <c r="Y17" s="25">
        <f>IF(ISERROR(VLOOKUP('Choose Housekeeping Genes'!$A16,Calculations!$A$4:$L$99,3,0)),"",VLOOKUP('Choose Housekeeping Genes'!$A16,Calculations!$A$4:$L$99,3,0))</f>
      </c>
      <c r="Z17" s="26">
        <f>IF(ISERROR(VLOOKUP('Choose Housekeeping Genes'!$A16,Calculations!$A$4:$L$99,4,0)),"",VLOOKUP('Choose Housekeeping Genes'!$A16,Calculations!$A$4:$L$99,4,0))</f>
      </c>
      <c r="AA17" s="26">
        <f>IF(ISERROR(VLOOKUP('Choose Housekeeping Genes'!$A16,Calculations!$A$4:$L$99,5,0)),"",VLOOKUP('Choose Housekeeping Genes'!$A16,Calculations!$A$4:$L$99,5,0))</f>
      </c>
      <c r="AB17" s="26">
        <f>IF(ISERROR(VLOOKUP('Choose Housekeeping Genes'!$A16,Calculations!$A$4:$L$99,6,0)),"",VLOOKUP('Choose Housekeeping Genes'!$A16,Calculations!$A$4:$L$99,6,0))</f>
      </c>
      <c r="AC17" s="26">
        <f>IF(ISERROR(VLOOKUP('Choose Housekeeping Genes'!$A16,Calculations!$A$4:$L$99,7,0)),"",VLOOKUP('Choose Housekeeping Genes'!$A16,Calculations!$A$4:$L$99,7,0))</f>
      </c>
      <c r="AD17" s="26">
        <f>IF(ISERROR(VLOOKUP('Choose Housekeeping Genes'!$A16,Calculations!$A$4:$L$99,8,0)),"",VLOOKUP('Choose Housekeeping Genes'!$A16,Calculations!$A$4:$L$99,8,0))</f>
      </c>
      <c r="AE17" s="26">
        <f>IF(ISERROR(VLOOKUP('Choose Housekeeping Genes'!$A16,Calculations!$A$4:$L$99,9,0)),"",VLOOKUP('Choose Housekeeping Genes'!$A16,Calculations!$A$4:$L$99,9,0))</f>
      </c>
      <c r="AF17" s="26">
        <f>IF(ISERROR(VLOOKUP('Choose Housekeeping Genes'!$A16,Calculations!$A$4:$L$99,10,0)),"",VLOOKUP('Choose Housekeeping Genes'!$A16,Calculations!$A$4:$L$99,10,0))</f>
      </c>
      <c r="AG17" s="26">
        <f>IF(ISERROR(VLOOKUP('Choose Housekeeping Genes'!$A16,Calculations!$A$4:$L$99,11,0)),"",VLOOKUP('Choose Housekeeping Genes'!$A16,Calculations!$A$4:$L$99,11,0))</f>
      </c>
      <c r="AH17" s="38">
        <f>IF(ISERROR(VLOOKUP('Choose Housekeeping Genes'!$A16,Calculations!$A$4:$M$99,12,0)),"",VLOOKUP('Choose Housekeeping Genes'!$A16,Calculations!$A$4:$M$99,12,0))</f>
      </c>
      <c r="AI17" s="25">
        <f>IF(ISERROR(VLOOKUP('Choose Housekeeping Genes'!$A16,Calculations!$A$4:$AA$99,15,0)),"",VLOOKUP('Choose Housekeeping Genes'!$A16,Calculations!$A$4:$AA$99,15,0))</f>
      </c>
      <c r="AJ17" s="26">
        <f>IF(ISERROR(VLOOKUP('Choose Housekeeping Genes'!$A16,Calculations!$A$4:$AA$99,16,0)),"",VLOOKUP('Choose Housekeeping Genes'!$A16,Calculations!$A$4:$AA$99,16,0))</f>
      </c>
      <c r="AK17" s="26">
        <f>IF(ISERROR(VLOOKUP('Choose Housekeeping Genes'!$A16,Calculations!$A$4:$AA$99,17,0)),"",VLOOKUP('Choose Housekeeping Genes'!$A16,Calculations!$A$4:$AA$99,17,0))</f>
      </c>
      <c r="AL17" s="26">
        <f>IF(ISERROR(VLOOKUP('Choose Housekeeping Genes'!$A16,Calculations!$A$4:$AA$99,18,0)),"",VLOOKUP('Choose Housekeeping Genes'!$A16,Calculations!$A$4:$AA$99,18,0))</f>
      </c>
      <c r="AM17" s="26">
        <f>IF(ISERROR(VLOOKUP('Choose Housekeeping Genes'!$A16,Calculations!$A$4:$AA$99,19,0)),"",VLOOKUP('Choose Housekeeping Genes'!$A16,Calculations!$A$4:$AA$99,19,0))</f>
      </c>
      <c r="AN17" s="26">
        <f>IF(ISERROR(VLOOKUP('Choose Housekeeping Genes'!$A16,Calculations!$A$4:$AA$99,20,0)),"",VLOOKUP('Choose Housekeeping Genes'!$A16,Calculations!$A$4:$AA$99,20,0))</f>
      </c>
      <c r="AO17" s="26">
        <f>IF(ISERROR(VLOOKUP('Choose Housekeeping Genes'!$A16,Calculations!$A$4:$AA$99,21,0)),"",VLOOKUP('Choose Housekeeping Genes'!$A16,Calculations!$A$4:$AA$99,21,0))</f>
      </c>
      <c r="AP17" s="26">
        <f>IF(ISERROR(VLOOKUP('Choose Housekeeping Genes'!$A16,Calculations!$A$4:$AA$99,22,0)),"",VLOOKUP('Choose Housekeeping Genes'!$A16,Calculations!$A$4:$AA$99,22,0))</f>
      </c>
      <c r="AQ17" s="26">
        <f>IF(ISERROR(VLOOKUP('Choose Housekeeping Genes'!$A16,Calculations!$A$4:$AA$99,23,0)),"",VLOOKUP('Choose Housekeeping Genes'!$A16,Calculations!$A$4:$AA$99,23,0))</f>
      </c>
      <c r="AR17" s="38">
        <f>IF(ISERROR(VLOOKUP('Choose Housekeeping Genes'!$A16,Calculations!$A$4:$AA$99,24,0)),"",VLOOKUP('Choose Housekeeping Genes'!$A16,Calculations!$A$4:$AA$99,24,0))</f>
      </c>
      <c r="AS17" s="44" t="str">
        <f t="shared" si="21"/>
        <v>Apoc3</v>
      </c>
      <c r="AT17" s="13" t="s">
        <v>179</v>
      </c>
      <c r="AU17" s="14">
        <f t="shared" si="22"/>
        <v>0.46547299999999936</v>
      </c>
      <c r="AV17" s="14">
        <f t="shared" si="0"/>
      </c>
      <c r="AW17" s="14">
        <f t="shared" si="1"/>
      </c>
      <c r="AX17" s="14">
        <f t="shared" si="2"/>
      </c>
      <c r="AY17" s="14">
        <f t="shared" si="3"/>
      </c>
      <c r="AZ17" s="14">
        <f t="shared" si="4"/>
      </c>
      <c r="BA17" s="14">
        <f t="shared" si="5"/>
      </c>
      <c r="BB17" s="14">
        <f t="shared" si="6"/>
      </c>
      <c r="BC17" s="14">
        <f t="shared" si="7"/>
      </c>
      <c r="BD17" s="14">
        <f t="shared" si="8"/>
      </c>
      <c r="BE17" s="14">
        <f t="shared" si="9"/>
        <v>1.4021149999999984</v>
      </c>
      <c r="BF17" s="14">
        <f t="shared" si="10"/>
      </c>
      <c r="BG17" s="14">
        <f t="shared" si="11"/>
      </c>
      <c r="BH17" s="14">
        <f t="shared" si="12"/>
      </c>
      <c r="BI17" s="14">
        <f t="shared" si="13"/>
      </c>
      <c r="BJ17" s="14">
        <f t="shared" si="14"/>
      </c>
      <c r="BK17" s="14">
        <f t="shared" si="15"/>
      </c>
      <c r="BL17" s="14">
        <f t="shared" si="16"/>
      </c>
      <c r="BM17" s="14">
        <f t="shared" si="17"/>
      </c>
      <c r="BN17" s="14">
        <f t="shared" si="18"/>
      </c>
      <c r="BO17" s="46">
        <f t="shared" si="23"/>
        <v>0.46547299999999936</v>
      </c>
      <c r="BP17" s="46">
        <f t="shared" si="24"/>
        <v>1.4021149999999984</v>
      </c>
      <c r="BQ17" s="44" t="str">
        <f t="shared" si="25"/>
        <v>Apoc3</v>
      </c>
      <c r="BR17" s="13" t="s">
        <v>692</v>
      </c>
      <c r="BS17" s="47">
        <f t="shared" si="26"/>
        <v>0.7242335921253222</v>
      </c>
      <c r="BT17" s="47">
        <f t="shared" si="27"/>
      </c>
      <c r="BU17" s="47">
        <f t="shared" si="28"/>
      </c>
      <c r="BV17" s="47">
        <f t="shared" si="29"/>
      </c>
      <c r="BW17" s="47">
        <f t="shared" si="30"/>
      </c>
      <c r="BX17" s="47">
        <f t="shared" si="31"/>
      </c>
      <c r="BY17" s="47">
        <f t="shared" si="32"/>
      </c>
      <c r="BZ17" s="47">
        <f t="shared" si="33"/>
      </c>
      <c r="CA17" s="47">
        <f t="shared" si="34"/>
      </c>
      <c r="CB17" s="47">
        <f t="shared" si="35"/>
      </c>
      <c r="CC17" s="47">
        <f t="shared" si="36"/>
        <v>0.3783740361171925</v>
      </c>
      <c r="CD17" s="47">
        <f t="shared" si="37"/>
      </c>
      <c r="CE17" s="47">
        <f t="shared" si="38"/>
      </c>
      <c r="CF17" s="47">
        <f t="shared" si="39"/>
      </c>
      <c r="CG17" s="47">
        <f t="shared" si="40"/>
      </c>
      <c r="CH17" s="47">
        <f t="shared" si="41"/>
      </c>
      <c r="CI17" s="47">
        <f t="shared" si="42"/>
      </c>
      <c r="CJ17" s="47">
        <f t="shared" si="43"/>
      </c>
      <c r="CK17" s="47">
        <f t="shared" si="44"/>
      </c>
      <c r="CL17" s="47">
        <f t="shared" si="45"/>
      </c>
    </row>
    <row r="18" spans="1:90" ht="12.75">
      <c r="A18" s="15" t="str">
        <f>'Gene Table'!D17</f>
        <v>Apoe</v>
      </c>
      <c r="B18" s="13" t="s">
        <v>185</v>
      </c>
      <c r="C18" s="14">
        <f>IF('Test Sample Data'!C17="","",IF(SUM('Test Sample Data'!C$3:C$98)&gt;10,IF(AND(ISNUMBER('Test Sample Data'!C17),'Test Sample Data'!C17&lt;35,'Test Sample Data'!C17&gt;0),'Test Sample Data'!C17,35),""))</f>
        <v>21.993584</v>
      </c>
      <c r="D18" s="14">
        <f>IF('Test Sample Data'!D17="","",IF(SUM('Test Sample Data'!D$3:D$98)&gt;10,IF(AND(ISNUMBER('Test Sample Data'!D17),'Test Sample Data'!D17&lt;35,'Test Sample Data'!D17&gt;0),'Test Sample Data'!D17,35),""))</f>
      </c>
      <c r="E18" s="14">
        <f>IF('Test Sample Data'!E17="","",IF(SUM('Test Sample Data'!E$3:E$98)&gt;10,IF(AND(ISNUMBER('Test Sample Data'!E17),'Test Sample Data'!E17&lt;35,'Test Sample Data'!E17&gt;0),'Test Sample Data'!E17,35),""))</f>
      </c>
      <c r="F18" s="14">
        <f>IF('Test Sample Data'!F17="","",IF(SUM('Test Sample Data'!F$3:F$98)&gt;10,IF(AND(ISNUMBER('Test Sample Data'!F17),'Test Sample Data'!F17&lt;35,'Test Sample Data'!F17&gt;0),'Test Sample Data'!F17,35),""))</f>
      </c>
      <c r="G18" s="14">
        <f>IF('Test Sample Data'!G17="","",IF(SUM('Test Sample Data'!G$3:G$98)&gt;10,IF(AND(ISNUMBER('Test Sample Data'!G17),'Test Sample Data'!G17&lt;35,'Test Sample Data'!G17&gt;0),'Test Sample Data'!G17,35),""))</f>
      </c>
      <c r="H18" s="14">
        <f>IF('Test Sample Data'!H17="","",IF(SUM('Test Sample Data'!H$3:H$98)&gt;10,IF(AND(ISNUMBER('Test Sample Data'!H17),'Test Sample Data'!H17&lt;35,'Test Sample Data'!H17&gt;0),'Test Sample Data'!H17,35),""))</f>
      </c>
      <c r="I18" s="14">
        <f>IF('Test Sample Data'!I17="","",IF(SUM('Test Sample Data'!I$3:I$98)&gt;10,IF(AND(ISNUMBER('Test Sample Data'!I17),'Test Sample Data'!I17&lt;35,'Test Sample Data'!I17&gt;0),'Test Sample Data'!I17,35),""))</f>
      </c>
      <c r="J18" s="14">
        <f>IF('Test Sample Data'!J17="","",IF(SUM('Test Sample Data'!J$3:J$98)&gt;10,IF(AND(ISNUMBER('Test Sample Data'!J17),'Test Sample Data'!J17&lt;35,'Test Sample Data'!J17&gt;0),'Test Sample Data'!J17,35),""))</f>
      </c>
      <c r="K18" s="14">
        <f>IF('Test Sample Data'!K17="","",IF(SUM('Test Sample Data'!K$3:K$98)&gt;10,IF(AND(ISNUMBER('Test Sample Data'!K17),'Test Sample Data'!K17&lt;35,'Test Sample Data'!K17&gt;0),'Test Sample Data'!K17,35),""))</f>
      </c>
      <c r="L18" s="14">
        <f>IF('Test Sample Data'!L17="","",IF(SUM('Test Sample Data'!L$3:L$98)&gt;10,IF(AND(ISNUMBER('Test Sample Data'!L17),'Test Sample Data'!L17&lt;35,'Test Sample Data'!L17&gt;0),'Test Sample Data'!L17,35),""))</f>
      </c>
      <c r="M18" s="14" t="str">
        <f>'Gene Table'!D17</f>
        <v>Apoe</v>
      </c>
      <c r="N18" s="13" t="s">
        <v>185</v>
      </c>
      <c r="O18" s="14">
        <f>IF('Control Sample Data'!C17="","",IF(SUM('Control Sample Data'!C$3:C$98)&gt;10,IF(AND(ISNUMBER('Control Sample Data'!C17),'Control Sample Data'!C17&lt;35,'Control Sample Data'!C17&gt;0),'Control Sample Data'!C17,35),""))</f>
        <v>21.382019</v>
      </c>
      <c r="P18" s="14">
        <f>IF('Control Sample Data'!D17="","",IF(SUM('Control Sample Data'!D$3:D$98)&gt;10,IF(AND(ISNUMBER('Control Sample Data'!D17),'Control Sample Data'!D17&lt;35,'Control Sample Data'!D17&gt;0),'Control Sample Data'!D17,35),""))</f>
      </c>
      <c r="Q18" s="14">
        <f>IF('Control Sample Data'!E17="","",IF(SUM('Control Sample Data'!E$3:E$98)&gt;10,IF(AND(ISNUMBER('Control Sample Data'!E17),'Control Sample Data'!E17&lt;35,'Control Sample Data'!E17&gt;0),'Control Sample Data'!E17,35),""))</f>
      </c>
      <c r="R18" s="14">
        <f>IF('Control Sample Data'!F17="","",IF(SUM('Control Sample Data'!F$3:F$98)&gt;10,IF(AND(ISNUMBER('Control Sample Data'!F17),'Control Sample Data'!F17&lt;35,'Control Sample Data'!F17&gt;0),'Control Sample Data'!F17,35),""))</f>
      </c>
      <c r="S18" s="14">
        <f>IF('Control Sample Data'!G17="","",IF(SUM('Control Sample Data'!G$3:G$98)&gt;10,IF(AND(ISNUMBER('Control Sample Data'!G17),'Control Sample Data'!G17&lt;35,'Control Sample Data'!G17&gt;0),'Control Sample Data'!G17,35),""))</f>
      </c>
      <c r="T18" s="14">
        <f>IF('Control Sample Data'!H17="","",IF(SUM('Control Sample Data'!H$3:H$98)&gt;10,IF(AND(ISNUMBER('Control Sample Data'!H17),'Control Sample Data'!H17&lt;35,'Control Sample Data'!H17&gt;0),'Control Sample Data'!H17,35),""))</f>
      </c>
      <c r="U18" s="14">
        <f>IF('Control Sample Data'!I17="","",IF(SUM('Control Sample Data'!I$3:I$98)&gt;10,IF(AND(ISNUMBER('Control Sample Data'!I17),'Control Sample Data'!I17&lt;35,'Control Sample Data'!I17&gt;0),'Control Sample Data'!I17,35),""))</f>
      </c>
      <c r="V18" s="14">
        <f>IF('Control Sample Data'!J17="","",IF(SUM('Control Sample Data'!J$3:J$98)&gt;10,IF(AND(ISNUMBER('Control Sample Data'!J17),'Control Sample Data'!J17&lt;35,'Control Sample Data'!J17&gt;0),'Control Sample Data'!J17,35),""))</f>
      </c>
      <c r="W18" s="14">
        <f>IF('Control Sample Data'!K17="","",IF(SUM('Control Sample Data'!K$3:K$98)&gt;10,IF(AND(ISNUMBER('Control Sample Data'!K17),'Control Sample Data'!K17&lt;35,'Control Sample Data'!K17&gt;0),'Control Sample Data'!K17,35),""))</f>
      </c>
      <c r="X18" s="14">
        <f>IF('Control Sample Data'!L17="","",IF(SUM('Control Sample Data'!L$3:L$98)&gt;10,IF(AND(ISNUMBER('Control Sample Data'!L17),'Control Sample Data'!L17&lt;35,'Control Sample Data'!L17&gt;0),'Control Sample Data'!L17,35),""))</f>
      </c>
      <c r="Y18" s="25">
        <f>IF(ISERROR(VLOOKUP('Choose Housekeeping Genes'!$A17,Calculations!$A$4:$L$99,3,0)),"",VLOOKUP('Choose Housekeeping Genes'!$A17,Calculations!$A$4:$L$99,3,0))</f>
      </c>
      <c r="Z18" s="26">
        <f>IF(ISERROR(VLOOKUP('Choose Housekeeping Genes'!$A17,Calculations!$A$4:$L$99,4,0)),"",VLOOKUP('Choose Housekeeping Genes'!$A17,Calculations!$A$4:$L$99,4,0))</f>
      </c>
      <c r="AA18" s="26">
        <f>IF(ISERROR(VLOOKUP('Choose Housekeeping Genes'!$A17,Calculations!$A$4:$L$99,5,0)),"",VLOOKUP('Choose Housekeeping Genes'!$A17,Calculations!$A$4:$L$99,5,0))</f>
      </c>
      <c r="AB18" s="26">
        <f>IF(ISERROR(VLOOKUP('Choose Housekeeping Genes'!$A17,Calculations!$A$4:$L$99,6,0)),"",VLOOKUP('Choose Housekeeping Genes'!$A17,Calculations!$A$4:$L$99,6,0))</f>
      </c>
      <c r="AC18" s="26">
        <f>IF(ISERROR(VLOOKUP('Choose Housekeeping Genes'!$A17,Calculations!$A$4:$L$99,7,0)),"",VLOOKUP('Choose Housekeeping Genes'!$A17,Calculations!$A$4:$L$99,7,0))</f>
      </c>
      <c r="AD18" s="26">
        <f>IF(ISERROR(VLOOKUP('Choose Housekeeping Genes'!$A17,Calculations!$A$4:$L$99,8,0)),"",VLOOKUP('Choose Housekeeping Genes'!$A17,Calculations!$A$4:$L$99,8,0))</f>
      </c>
      <c r="AE18" s="26">
        <f>IF(ISERROR(VLOOKUP('Choose Housekeeping Genes'!$A17,Calculations!$A$4:$L$99,9,0)),"",VLOOKUP('Choose Housekeeping Genes'!$A17,Calculations!$A$4:$L$99,9,0))</f>
      </c>
      <c r="AF18" s="26">
        <f>IF(ISERROR(VLOOKUP('Choose Housekeeping Genes'!$A17,Calculations!$A$4:$L$99,10,0)),"",VLOOKUP('Choose Housekeeping Genes'!$A17,Calculations!$A$4:$L$99,10,0))</f>
      </c>
      <c r="AG18" s="26">
        <f>IF(ISERROR(VLOOKUP('Choose Housekeeping Genes'!$A17,Calculations!$A$4:$L$99,11,0)),"",VLOOKUP('Choose Housekeeping Genes'!$A17,Calculations!$A$4:$L$99,11,0))</f>
      </c>
      <c r="AH18" s="38">
        <f>IF(ISERROR(VLOOKUP('Choose Housekeeping Genes'!$A17,Calculations!$A$4:$M$99,12,0)),"",VLOOKUP('Choose Housekeeping Genes'!$A17,Calculations!$A$4:$M$99,12,0))</f>
      </c>
      <c r="AI18" s="25">
        <f>IF(ISERROR(VLOOKUP('Choose Housekeeping Genes'!$A17,Calculations!$A$4:$AA$99,15,0)),"",VLOOKUP('Choose Housekeeping Genes'!$A17,Calculations!$A$4:$AA$99,15,0))</f>
      </c>
      <c r="AJ18" s="26">
        <f>IF(ISERROR(VLOOKUP('Choose Housekeeping Genes'!$A17,Calculations!$A$4:$AA$99,16,0)),"",VLOOKUP('Choose Housekeeping Genes'!$A17,Calculations!$A$4:$AA$99,16,0))</f>
      </c>
      <c r="AK18" s="26">
        <f>IF(ISERROR(VLOOKUP('Choose Housekeeping Genes'!$A17,Calculations!$A$4:$AA$99,17,0)),"",VLOOKUP('Choose Housekeeping Genes'!$A17,Calculations!$A$4:$AA$99,17,0))</f>
      </c>
      <c r="AL18" s="26">
        <f>IF(ISERROR(VLOOKUP('Choose Housekeeping Genes'!$A17,Calculations!$A$4:$AA$99,18,0)),"",VLOOKUP('Choose Housekeeping Genes'!$A17,Calculations!$A$4:$AA$99,18,0))</f>
      </c>
      <c r="AM18" s="26">
        <f>IF(ISERROR(VLOOKUP('Choose Housekeeping Genes'!$A17,Calculations!$A$4:$AA$99,19,0)),"",VLOOKUP('Choose Housekeeping Genes'!$A17,Calculations!$A$4:$AA$99,19,0))</f>
      </c>
      <c r="AN18" s="26">
        <f>IF(ISERROR(VLOOKUP('Choose Housekeeping Genes'!$A17,Calculations!$A$4:$AA$99,20,0)),"",VLOOKUP('Choose Housekeeping Genes'!$A17,Calculations!$A$4:$AA$99,20,0))</f>
      </c>
      <c r="AO18" s="26">
        <f>IF(ISERROR(VLOOKUP('Choose Housekeeping Genes'!$A17,Calculations!$A$4:$AA$99,21,0)),"",VLOOKUP('Choose Housekeeping Genes'!$A17,Calculations!$A$4:$AA$99,21,0))</f>
      </c>
      <c r="AP18" s="26">
        <f>IF(ISERROR(VLOOKUP('Choose Housekeeping Genes'!$A17,Calculations!$A$4:$AA$99,22,0)),"",VLOOKUP('Choose Housekeeping Genes'!$A17,Calculations!$A$4:$AA$99,22,0))</f>
      </c>
      <c r="AQ18" s="26">
        <f>IF(ISERROR(VLOOKUP('Choose Housekeeping Genes'!$A17,Calculations!$A$4:$AA$99,23,0)),"",VLOOKUP('Choose Housekeeping Genes'!$A17,Calculations!$A$4:$AA$99,23,0))</f>
      </c>
      <c r="AR18" s="38">
        <f>IF(ISERROR(VLOOKUP('Choose Housekeeping Genes'!$A17,Calculations!$A$4:$AA$99,24,0)),"",VLOOKUP('Choose Housekeeping Genes'!$A17,Calculations!$A$4:$AA$99,24,0))</f>
      </c>
      <c r="AS18" s="44" t="str">
        <f t="shared" si="21"/>
        <v>Apoe</v>
      </c>
      <c r="AT18" s="13" t="s">
        <v>185</v>
      </c>
      <c r="AU18" s="14">
        <f t="shared" si="22"/>
        <v>6.240666999999998</v>
      </c>
      <c r="AV18" s="14">
        <f t="shared" si="0"/>
      </c>
      <c r="AW18" s="14">
        <f t="shared" si="1"/>
      </c>
      <c r="AX18" s="14">
        <f t="shared" si="2"/>
      </c>
      <c r="AY18" s="14">
        <f t="shared" si="3"/>
      </c>
      <c r="AZ18" s="14">
        <f t="shared" si="4"/>
      </c>
      <c r="BA18" s="14">
        <f t="shared" si="5"/>
      </c>
      <c r="BB18" s="14">
        <f t="shared" si="6"/>
      </c>
      <c r="BC18" s="14">
        <f t="shared" si="7"/>
      </c>
      <c r="BD18" s="14">
        <f t="shared" si="8"/>
      </c>
      <c r="BE18" s="14">
        <f t="shared" si="9"/>
        <v>5.6336189999999995</v>
      </c>
      <c r="BF18" s="14">
        <f t="shared" si="10"/>
      </c>
      <c r="BG18" s="14">
        <f t="shared" si="11"/>
      </c>
      <c r="BH18" s="14">
        <f t="shared" si="12"/>
      </c>
      <c r="BI18" s="14">
        <f t="shared" si="13"/>
      </c>
      <c r="BJ18" s="14">
        <f t="shared" si="14"/>
      </c>
      <c r="BK18" s="14">
        <f t="shared" si="15"/>
      </c>
      <c r="BL18" s="14">
        <f t="shared" si="16"/>
      </c>
      <c r="BM18" s="14">
        <f t="shared" si="17"/>
      </c>
      <c r="BN18" s="14">
        <f t="shared" si="18"/>
      </c>
      <c r="BO18" s="46">
        <f t="shared" si="23"/>
        <v>6.240666999999998</v>
      </c>
      <c r="BP18" s="46">
        <f t="shared" si="24"/>
        <v>5.6336189999999995</v>
      </c>
      <c r="BQ18" s="44" t="str">
        <f t="shared" si="25"/>
        <v>Apoe</v>
      </c>
      <c r="BR18" s="13" t="s">
        <v>693</v>
      </c>
      <c r="BS18" s="47">
        <f t="shared" si="26"/>
        <v>0.013224280121668222</v>
      </c>
      <c r="BT18" s="47">
        <f t="shared" si="27"/>
      </c>
      <c r="BU18" s="47">
        <f t="shared" si="28"/>
      </c>
      <c r="BV18" s="47">
        <f t="shared" si="29"/>
      </c>
      <c r="BW18" s="47">
        <f t="shared" si="30"/>
      </c>
      <c r="BX18" s="47">
        <f t="shared" si="31"/>
      </c>
      <c r="BY18" s="47">
        <f t="shared" si="32"/>
      </c>
      <c r="BZ18" s="47">
        <f t="shared" si="33"/>
      </c>
      <c r="CA18" s="47">
        <f t="shared" si="34"/>
      </c>
      <c r="CB18" s="47">
        <f t="shared" si="35"/>
      </c>
      <c r="CC18" s="47">
        <f t="shared" si="36"/>
        <v>0.020142422292680835</v>
      </c>
      <c r="CD18" s="47">
        <f t="shared" si="37"/>
      </c>
      <c r="CE18" s="47">
        <f t="shared" si="38"/>
      </c>
      <c r="CF18" s="47">
        <f t="shared" si="39"/>
      </c>
      <c r="CG18" s="47">
        <f t="shared" si="40"/>
      </c>
      <c r="CH18" s="47">
        <f t="shared" si="41"/>
      </c>
      <c r="CI18" s="47">
        <f t="shared" si="42"/>
      </c>
      <c r="CJ18" s="47">
        <f t="shared" si="43"/>
      </c>
      <c r="CK18" s="47">
        <f t="shared" si="44"/>
      </c>
      <c r="CL18" s="47">
        <f t="shared" si="45"/>
      </c>
    </row>
    <row r="19" spans="1:90" ht="12.75">
      <c r="A19" s="15" t="str">
        <f>'Gene Table'!D18</f>
        <v>Atp5c1</v>
      </c>
      <c r="B19" s="13" t="s">
        <v>191</v>
      </c>
      <c r="C19" s="14">
        <f>IF('Test Sample Data'!C18="","",IF(SUM('Test Sample Data'!C$3:C$98)&gt;10,IF(AND(ISNUMBER('Test Sample Data'!C18),'Test Sample Data'!C18&lt;35,'Test Sample Data'!C18&gt;0),'Test Sample Data'!C18,35),""))</f>
        <v>21.961052</v>
      </c>
      <c r="D19" s="14">
        <f>IF('Test Sample Data'!D18="","",IF(SUM('Test Sample Data'!D$3:D$98)&gt;10,IF(AND(ISNUMBER('Test Sample Data'!D18),'Test Sample Data'!D18&lt;35,'Test Sample Data'!D18&gt;0),'Test Sample Data'!D18,35),""))</f>
      </c>
      <c r="E19" s="14">
        <f>IF('Test Sample Data'!E18="","",IF(SUM('Test Sample Data'!E$3:E$98)&gt;10,IF(AND(ISNUMBER('Test Sample Data'!E18),'Test Sample Data'!E18&lt;35,'Test Sample Data'!E18&gt;0),'Test Sample Data'!E18,35),""))</f>
      </c>
      <c r="F19" s="14">
        <f>IF('Test Sample Data'!F18="","",IF(SUM('Test Sample Data'!F$3:F$98)&gt;10,IF(AND(ISNUMBER('Test Sample Data'!F18),'Test Sample Data'!F18&lt;35,'Test Sample Data'!F18&gt;0),'Test Sample Data'!F18,35),""))</f>
      </c>
      <c r="G19" s="14">
        <f>IF('Test Sample Data'!G18="","",IF(SUM('Test Sample Data'!G$3:G$98)&gt;10,IF(AND(ISNUMBER('Test Sample Data'!G18),'Test Sample Data'!G18&lt;35,'Test Sample Data'!G18&gt;0),'Test Sample Data'!G18,35),""))</f>
      </c>
      <c r="H19" s="14">
        <f>IF('Test Sample Data'!H18="","",IF(SUM('Test Sample Data'!H$3:H$98)&gt;10,IF(AND(ISNUMBER('Test Sample Data'!H18),'Test Sample Data'!H18&lt;35,'Test Sample Data'!H18&gt;0),'Test Sample Data'!H18,35),""))</f>
      </c>
      <c r="I19" s="14">
        <f>IF('Test Sample Data'!I18="","",IF(SUM('Test Sample Data'!I$3:I$98)&gt;10,IF(AND(ISNUMBER('Test Sample Data'!I18),'Test Sample Data'!I18&lt;35,'Test Sample Data'!I18&gt;0),'Test Sample Data'!I18,35),""))</f>
      </c>
      <c r="J19" s="14">
        <f>IF('Test Sample Data'!J18="","",IF(SUM('Test Sample Data'!J$3:J$98)&gt;10,IF(AND(ISNUMBER('Test Sample Data'!J18),'Test Sample Data'!J18&lt;35,'Test Sample Data'!J18&gt;0),'Test Sample Data'!J18,35),""))</f>
      </c>
      <c r="K19" s="14">
        <f>IF('Test Sample Data'!K18="","",IF(SUM('Test Sample Data'!K$3:K$98)&gt;10,IF(AND(ISNUMBER('Test Sample Data'!K18),'Test Sample Data'!K18&lt;35,'Test Sample Data'!K18&gt;0),'Test Sample Data'!K18,35),""))</f>
      </c>
      <c r="L19" s="14">
        <f>IF('Test Sample Data'!L18="","",IF(SUM('Test Sample Data'!L$3:L$98)&gt;10,IF(AND(ISNUMBER('Test Sample Data'!L18),'Test Sample Data'!L18&lt;35,'Test Sample Data'!L18&gt;0),'Test Sample Data'!L18,35),""))</f>
      </c>
      <c r="M19" s="14" t="str">
        <f>'Gene Table'!D18</f>
        <v>Atp5c1</v>
      </c>
      <c r="N19" s="13" t="s">
        <v>191</v>
      </c>
      <c r="O19" s="14">
        <f>IF('Control Sample Data'!C18="","",IF(SUM('Control Sample Data'!C$3:C$98)&gt;10,IF(AND(ISNUMBER('Control Sample Data'!C18),'Control Sample Data'!C18&lt;35,'Control Sample Data'!C18&gt;0),'Control Sample Data'!C18,35),""))</f>
        <v>22.372616</v>
      </c>
      <c r="P19" s="14">
        <f>IF('Control Sample Data'!D18="","",IF(SUM('Control Sample Data'!D$3:D$98)&gt;10,IF(AND(ISNUMBER('Control Sample Data'!D18),'Control Sample Data'!D18&lt;35,'Control Sample Data'!D18&gt;0),'Control Sample Data'!D18,35),""))</f>
      </c>
      <c r="Q19" s="14">
        <f>IF('Control Sample Data'!E18="","",IF(SUM('Control Sample Data'!E$3:E$98)&gt;10,IF(AND(ISNUMBER('Control Sample Data'!E18),'Control Sample Data'!E18&lt;35,'Control Sample Data'!E18&gt;0),'Control Sample Data'!E18,35),""))</f>
      </c>
      <c r="R19" s="14">
        <f>IF('Control Sample Data'!F18="","",IF(SUM('Control Sample Data'!F$3:F$98)&gt;10,IF(AND(ISNUMBER('Control Sample Data'!F18),'Control Sample Data'!F18&lt;35,'Control Sample Data'!F18&gt;0),'Control Sample Data'!F18,35),""))</f>
      </c>
      <c r="S19" s="14">
        <f>IF('Control Sample Data'!G18="","",IF(SUM('Control Sample Data'!G$3:G$98)&gt;10,IF(AND(ISNUMBER('Control Sample Data'!G18),'Control Sample Data'!G18&lt;35,'Control Sample Data'!G18&gt;0),'Control Sample Data'!G18,35),""))</f>
      </c>
      <c r="T19" s="14">
        <f>IF('Control Sample Data'!H18="","",IF(SUM('Control Sample Data'!H$3:H$98)&gt;10,IF(AND(ISNUMBER('Control Sample Data'!H18),'Control Sample Data'!H18&lt;35,'Control Sample Data'!H18&gt;0),'Control Sample Data'!H18,35),""))</f>
      </c>
      <c r="U19" s="14">
        <f>IF('Control Sample Data'!I18="","",IF(SUM('Control Sample Data'!I$3:I$98)&gt;10,IF(AND(ISNUMBER('Control Sample Data'!I18),'Control Sample Data'!I18&lt;35,'Control Sample Data'!I18&gt;0),'Control Sample Data'!I18,35),""))</f>
      </c>
      <c r="V19" s="14">
        <f>IF('Control Sample Data'!J18="","",IF(SUM('Control Sample Data'!J$3:J$98)&gt;10,IF(AND(ISNUMBER('Control Sample Data'!J18),'Control Sample Data'!J18&lt;35,'Control Sample Data'!J18&gt;0),'Control Sample Data'!J18,35),""))</f>
      </c>
      <c r="W19" s="14">
        <f>IF('Control Sample Data'!K18="","",IF(SUM('Control Sample Data'!K$3:K$98)&gt;10,IF(AND(ISNUMBER('Control Sample Data'!K18),'Control Sample Data'!K18&lt;35,'Control Sample Data'!K18&gt;0),'Control Sample Data'!K18,35),""))</f>
      </c>
      <c r="X19" s="14">
        <f>IF('Control Sample Data'!L18="","",IF(SUM('Control Sample Data'!L$3:L$98)&gt;10,IF(AND(ISNUMBER('Control Sample Data'!L18),'Control Sample Data'!L18&lt;35,'Control Sample Data'!L18&gt;0),'Control Sample Data'!L18,35),""))</f>
      </c>
      <c r="Y19" s="25">
        <f>IF(ISERROR(VLOOKUP('Choose Housekeeping Genes'!$A18,Calculations!$A$4:$L$99,3,0)),"",VLOOKUP('Choose Housekeeping Genes'!$A18,Calculations!$A$4:$L$99,3,0))</f>
      </c>
      <c r="Z19" s="26">
        <f>IF(ISERROR(VLOOKUP('Choose Housekeeping Genes'!$A18,Calculations!$A$4:$L$99,4,0)),"",VLOOKUP('Choose Housekeeping Genes'!$A18,Calculations!$A$4:$L$99,4,0))</f>
      </c>
      <c r="AA19" s="26">
        <f>IF(ISERROR(VLOOKUP('Choose Housekeeping Genes'!$A18,Calculations!$A$4:$L$99,5,0)),"",VLOOKUP('Choose Housekeeping Genes'!$A18,Calculations!$A$4:$L$99,5,0))</f>
      </c>
      <c r="AB19" s="26">
        <f>IF(ISERROR(VLOOKUP('Choose Housekeeping Genes'!$A18,Calculations!$A$4:$L$99,6,0)),"",VLOOKUP('Choose Housekeeping Genes'!$A18,Calculations!$A$4:$L$99,6,0))</f>
      </c>
      <c r="AC19" s="26">
        <f>IF(ISERROR(VLOOKUP('Choose Housekeeping Genes'!$A18,Calculations!$A$4:$L$99,7,0)),"",VLOOKUP('Choose Housekeeping Genes'!$A18,Calculations!$A$4:$L$99,7,0))</f>
      </c>
      <c r="AD19" s="26">
        <f>IF(ISERROR(VLOOKUP('Choose Housekeeping Genes'!$A18,Calculations!$A$4:$L$99,8,0)),"",VLOOKUP('Choose Housekeeping Genes'!$A18,Calculations!$A$4:$L$99,8,0))</f>
      </c>
      <c r="AE19" s="26">
        <f>IF(ISERROR(VLOOKUP('Choose Housekeeping Genes'!$A18,Calculations!$A$4:$L$99,9,0)),"",VLOOKUP('Choose Housekeeping Genes'!$A18,Calculations!$A$4:$L$99,9,0))</f>
      </c>
      <c r="AF19" s="26">
        <f>IF(ISERROR(VLOOKUP('Choose Housekeeping Genes'!$A18,Calculations!$A$4:$L$99,10,0)),"",VLOOKUP('Choose Housekeeping Genes'!$A18,Calculations!$A$4:$L$99,10,0))</f>
      </c>
      <c r="AG19" s="26">
        <f>IF(ISERROR(VLOOKUP('Choose Housekeeping Genes'!$A18,Calculations!$A$4:$L$99,11,0)),"",VLOOKUP('Choose Housekeeping Genes'!$A18,Calculations!$A$4:$L$99,11,0))</f>
      </c>
      <c r="AH19" s="38">
        <f>IF(ISERROR(VLOOKUP('Choose Housekeeping Genes'!$A18,Calculations!$A$4:$M$99,12,0)),"",VLOOKUP('Choose Housekeeping Genes'!$A18,Calculations!$A$4:$M$99,12,0))</f>
      </c>
      <c r="AI19" s="25">
        <f>IF(ISERROR(VLOOKUP('Choose Housekeeping Genes'!$A18,Calculations!$A$4:$AA$99,15,0)),"",VLOOKUP('Choose Housekeeping Genes'!$A18,Calculations!$A$4:$AA$99,15,0))</f>
      </c>
      <c r="AJ19" s="26">
        <f>IF(ISERROR(VLOOKUP('Choose Housekeeping Genes'!$A18,Calculations!$A$4:$AA$99,16,0)),"",VLOOKUP('Choose Housekeeping Genes'!$A18,Calculations!$A$4:$AA$99,16,0))</f>
      </c>
      <c r="AK19" s="26">
        <f>IF(ISERROR(VLOOKUP('Choose Housekeeping Genes'!$A18,Calculations!$A$4:$AA$99,17,0)),"",VLOOKUP('Choose Housekeeping Genes'!$A18,Calculations!$A$4:$AA$99,17,0))</f>
      </c>
      <c r="AL19" s="26">
        <f>IF(ISERROR(VLOOKUP('Choose Housekeeping Genes'!$A18,Calculations!$A$4:$AA$99,18,0)),"",VLOOKUP('Choose Housekeeping Genes'!$A18,Calculations!$A$4:$AA$99,18,0))</f>
      </c>
      <c r="AM19" s="26">
        <f>IF(ISERROR(VLOOKUP('Choose Housekeeping Genes'!$A18,Calculations!$A$4:$AA$99,19,0)),"",VLOOKUP('Choose Housekeeping Genes'!$A18,Calculations!$A$4:$AA$99,19,0))</f>
      </c>
      <c r="AN19" s="26">
        <f>IF(ISERROR(VLOOKUP('Choose Housekeeping Genes'!$A18,Calculations!$A$4:$AA$99,20,0)),"",VLOOKUP('Choose Housekeeping Genes'!$A18,Calculations!$A$4:$AA$99,20,0))</f>
      </c>
      <c r="AO19" s="26">
        <f>IF(ISERROR(VLOOKUP('Choose Housekeeping Genes'!$A18,Calculations!$A$4:$AA$99,21,0)),"",VLOOKUP('Choose Housekeeping Genes'!$A18,Calculations!$A$4:$AA$99,21,0))</f>
      </c>
      <c r="AP19" s="26">
        <f>IF(ISERROR(VLOOKUP('Choose Housekeeping Genes'!$A18,Calculations!$A$4:$AA$99,22,0)),"",VLOOKUP('Choose Housekeeping Genes'!$A18,Calculations!$A$4:$AA$99,22,0))</f>
      </c>
      <c r="AQ19" s="26">
        <f>IF(ISERROR(VLOOKUP('Choose Housekeeping Genes'!$A18,Calculations!$A$4:$AA$99,23,0)),"",VLOOKUP('Choose Housekeeping Genes'!$A18,Calculations!$A$4:$AA$99,23,0))</f>
      </c>
      <c r="AR19" s="38">
        <f>IF(ISERROR(VLOOKUP('Choose Housekeeping Genes'!$A18,Calculations!$A$4:$AA$99,24,0)),"",VLOOKUP('Choose Housekeeping Genes'!$A18,Calculations!$A$4:$AA$99,24,0))</f>
      </c>
      <c r="AS19" s="44" t="str">
        <f t="shared" si="21"/>
        <v>Atp5c1</v>
      </c>
      <c r="AT19" s="13" t="s">
        <v>191</v>
      </c>
      <c r="AU19" s="14">
        <f t="shared" si="22"/>
        <v>6.208134999999999</v>
      </c>
      <c r="AV19" s="14">
        <f t="shared" si="0"/>
      </c>
      <c r="AW19" s="14">
        <f t="shared" si="1"/>
      </c>
      <c r="AX19" s="14">
        <f t="shared" si="2"/>
      </c>
      <c r="AY19" s="14">
        <f t="shared" si="3"/>
      </c>
      <c r="AZ19" s="14">
        <f t="shared" si="4"/>
      </c>
      <c r="BA19" s="14">
        <f t="shared" si="5"/>
      </c>
      <c r="BB19" s="14">
        <f t="shared" si="6"/>
      </c>
      <c r="BC19" s="14">
        <f t="shared" si="7"/>
      </c>
      <c r="BD19" s="14">
        <f t="shared" si="8"/>
      </c>
      <c r="BE19" s="14">
        <f t="shared" si="9"/>
        <v>6.6242160000000005</v>
      </c>
      <c r="BF19" s="14">
        <f t="shared" si="10"/>
      </c>
      <c r="BG19" s="14">
        <f t="shared" si="11"/>
      </c>
      <c r="BH19" s="14">
        <f t="shared" si="12"/>
      </c>
      <c r="BI19" s="14">
        <f t="shared" si="13"/>
      </c>
      <c r="BJ19" s="14">
        <f t="shared" si="14"/>
      </c>
      <c r="BK19" s="14">
        <f t="shared" si="15"/>
      </c>
      <c r="BL19" s="14">
        <f t="shared" si="16"/>
      </c>
      <c r="BM19" s="14">
        <f t="shared" si="17"/>
      </c>
      <c r="BN19" s="14">
        <f t="shared" si="18"/>
      </c>
      <c r="BO19" s="46">
        <f t="shared" si="23"/>
        <v>6.208134999999999</v>
      </c>
      <c r="BP19" s="46">
        <f t="shared" si="24"/>
        <v>6.6242160000000005</v>
      </c>
      <c r="BQ19" s="44" t="str">
        <f t="shared" si="25"/>
        <v>Atp5c1</v>
      </c>
      <c r="BR19" s="13" t="s">
        <v>694</v>
      </c>
      <c r="BS19" s="47">
        <f t="shared" si="26"/>
        <v>0.013525868095684599</v>
      </c>
      <c r="BT19" s="47">
        <f t="shared" si="27"/>
      </c>
      <c r="BU19" s="47">
        <f t="shared" si="28"/>
      </c>
      <c r="BV19" s="47">
        <f t="shared" si="29"/>
      </c>
      <c r="BW19" s="47">
        <f t="shared" si="30"/>
      </c>
      <c r="BX19" s="47">
        <f t="shared" si="31"/>
      </c>
      <c r="BY19" s="47">
        <f t="shared" si="32"/>
      </c>
      <c r="BZ19" s="47">
        <f t="shared" si="33"/>
      </c>
      <c r="CA19" s="47">
        <f t="shared" si="34"/>
      </c>
      <c r="CB19" s="47">
        <f t="shared" si="35"/>
      </c>
      <c r="CC19" s="47">
        <f t="shared" si="36"/>
        <v>0.010137066283645026</v>
      </c>
      <c r="CD19" s="47">
        <f t="shared" si="37"/>
      </c>
      <c r="CE19" s="47">
        <f t="shared" si="38"/>
      </c>
      <c r="CF19" s="47">
        <f t="shared" si="39"/>
      </c>
      <c r="CG19" s="47">
        <f t="shared" si="40"/>
      </c>
      <c r="CH19" s="47">
        <f t="shared" si="41"/>
      </c>
      <c r="CI19" s="47">
        <f t="shared" si="42"/>
      </c>
      <c r="CJ19" s="47">
        <f t="shared" si="43"/>
      </c>
      <c r="CK19" s="47">
        <f t="shared" si="44"/>
      </c>
      <c r="CL19" s="47">
        <f t="shared" si="45"/>
      </c>
    </row>
    <row r="20" spans="1:90" ht="12.75">
      <c r="A20" s="15" t="str">
        <f>'Gene Table'!D19</f>
        <v>Casp3</v>
      </c>
      <c r="B20" s="13" t="s">
        <v>197</v>
      </c>
      <c r="C20" s="14">
        <f>IF('Test Sample Data'!C19="","",IF(SUM('Test Sample Data'!C$3:C$98)&gt;10,IF(AND(ISNUMBER('Test Sample Data'!C19),'Test Sample Data'!C19&lt;35,'Test Sample Data'!C19&gt;0),'Test Sample Data'!C19,35),""))</f>
        <v>26.33881</v>
      </c>
      <c r="D20" s="14">
        <f>IF('Test Sample Data'!D19="","",IF(SUM('Test Sample Data'!D$3:D$98)&gt;10,IF(AND(ISNUMBER('Test Sample Data'!D19),'Test Sample Data'!D19&lt;35,'Test Sample Data'!D19&gt;0),'Test Sample Data'!D19,35),""))</f>
      </c>
      <c r="E20" s="14">
        <f>IF('Test Sample Data'!E19="","",IF(SUM('Test Sample Data'!E$3:E$98)&gt;10,IF(AND(ISNUMBER('Test Sample Data'!E19),'Test Sample Data'!E19&lt;35,'Test Sample Data'!E19&gt;0),'Test Sample Data'!E19,35),""))</f>
      </c>
      <c r="F20" s="14">
        <f>IF('Test Sample Data'!F19="","",IF(SUM('Test Sample Data'!F$3:F$98)&gt;10,IF(AND(ISNUMBER('Test Sample Data'!F19),'Test Sample Data'!F19&lt;35,'Test Sample Data'!F19&gt;0),'Test Sample Data'!F19,35),""))</f>
      </c>
      <c r="G20" s="14">
        <f>IF('Test Sample Data'!G19="","",IF(SUM('Test Sample Data'!G$3:G$98)&gt;10,IF(AND(ISNUMBER('Test Sample Data'!G19),'Test Sample Data'!G19&lt;35,'Test Sample Data'!G19&gt;0),'Test Sample Data'!G19,35),""))</f>
      </c>
      <c r="H20" s="14">
        <f>IF('Test Sample Data'!H19="","",IF(SUM('Test Sample Data'!H$3:H$98)&gt;10,IF(AND(ISNUMBER('Test Sample Data'!H19),'Test Sample Data'!H19&lt;35,'Test Sample Data'!H19&gt;0),'Test Sample Data'!H19,35),""))</f>
      </c>
      <c r="I20" s="14">
        <f>IF('Test Sample Data'!I19="","",IF(SUM('Test Sample Data'!I$3:I$98)&gt;10,IF(AND(ISNUMBER('Test Sample Data'!I19),'Test Sample Data'!I19&lt;35,'Test Sample Data'!I19&gt;0),'Test Sample Data'!I19,35),""))</f>
      </c>
      <c r="J20" s="14">
        <f>IF('Test Sample Data'!J19="","",IF(SUM('Test Sample Data'!J$3:J$98)&gt;10,IF(AND(ISNUMBER('Test Sample Data'!J19),'Test Sample Data'!J19&lt;35,'Test Sample Data'!J19&gt;0),'Test Sample Data'!J19,35),""))</f>
      </c>
      <c r="K20" s="14">
        <f>IF('Test Sample Data'!K19="","",IF(SUM('Test Sample Data'!K$3:K$98)&gt;10,IF(AND(ISNUMBER('Test Sample Data'!K19),'Test Sample Data'!K19&lt;35,'Test Sample Data'!K19&gt;0),'Test Sample Data'!K19,35),""))</f>
      </c>
      <c r="L20" s="14">
        <f>IF('Test Sample Data'!L19="","",IF(SUM('Test Sample Data'!L$3:L$98)&gt;10,IF(AND(ISNUMBER('Test Sample Data'!L19),'Test Sample Data'!L19&lt;35,'Test Sample Data'!L19&gt;0),'Test Sample Data'!L19,35),""))</f>
      </c>
      <c r="M20" s="14" t="str">
        <f>'Gene Table'!D19</f>
        <v>Casp3</v>
      </c>
      <c r="N20" s="13" t="s">
        <v>197</v>
      </c>
      <c r="O20" s="14">
        <f>IF('Control Sample Data'!C19="","",IF(SUM('Control Sample Data'!C$3:C$98)&gt;10,IF(AND(ISNUMBER('Control Sample Data'!C19),'Control Sample Data'!C19&lt;35,'Control Sample Data'!C19&gt;0),'Control Sample Data'!C19,35),""))</f>
        <v>27.222792</v>
      </c>
      <c r="P20" s="14">
        <f>IF('Control Sample Data'!D19="","",IF(SUM('Control Sample Data'!D$3:D$98)&gt;10,IF(AND(ISNUMBER('Control Sample Data'!D19),'Control Sample Data'!D19&lt;35,'Control Sample Data'!D19&gt;0),'Control Sample Data'!D19,35),""))</f>
      </c>
      <c r="Q20" s="14">
        <f>IF('Control Sample Data'!E19="","",IF(SUM('Control Sample Data'!E$3:E$98)&gt;10,IF(AND(ISNUMBER('Control Sample Data'!E19),'Control Sample Data'!E19&lt;35,'Control Sample Data'!E19&gt;0),'Control Sample Data'!E19,35),""))</f>
      </c>
      <c r="R20" s="14">
        <f>IF('Control Sample Data'!F19="","",IF(SUM('Control Sample Data'!F$3:F$98)&gt;10,IF(AND(ISNUMBER('Control Sample Data'!F19),'Control Sample Data'!F19&lt;35,'Control Sample Data'!F19&gt;0),'Control Sample Data'!F19,35),""))</f>
      </c>
      <c r="S20" s="14">
        <f>IF('Control Sample Data'!G19="","",IF(SUM('Control Sample Data'!G$3:G$98)&gt;10,IF(AND(ISNUMBER('Control Sample Data'!G19),'Control Sample Data'!G19&lt;35,'Control Sample Data'!G19&gt;0),'Control Sample Data'!G19,35),""))</f>
      </c>
      <c r="T20" s="14">
        <f>IF('Control Sample Data'!H19="","",IF(SUM('Control Sample Data'!H$3:H$98)&gt;10,IF(AND(ISNUMBER('Control Sample Data'!H19),'Control Sample Data'!H19&lt;35,'Control Sample Data'!H19&gt;0),'Control Sample Data'!H19,35),""))</f>
      </c>
      <c r="U20" s="14">
        <f>IF('Control Sample Data'!I19="","",IF(SUM('Control Sample Data'!I$3:I$98)&gt;10,IF(AND(ISNUMBER('Control Sample Data'!I19),'Control Sample Data'!I19&lt;35,'Control Sample Data'!I19&gt;0),'Control Sample Data'!I19,35),""))</f>
      </c>
      <c r="V20" s="14">
        <f>IF('Control Sample Data'!J19="","",IF(SUM('Control Sample Data'!J$3:J$98)&gt;10,IF(AND(ISNUMBER('Control Sample Data'!J19),'Control Sample Data'!J19&lt;35,'Control Sample Data'!J19&gt;0),'Control Sample Data'!J19,35),""))</f>
      </c>
      <c r="W20" s="14">
        <f>IF('Control Sample Data'!K19="","",IF(SUM('Control Sample Data'!K$3:K$98)&gt;10,IF(AND(ISNUMBER('Control Sample Data'!K19),'Control Sample Data'!K19&lt;35,'Control Sample Data'!K19&gt;0),'Control Sample Data'!K19,35),""))</f>
      </c>
      <c r="X20" s="14">
        <f>IF('Control Sample Data'!L19="","",IF(SUM('Control Sample Data'!L$3:L$98)&gt;10,IF(AND(ISNUMBER('Control Sample Data'!L19),'Control Sample Data'!L19&lt;35,'Control Sample Data'!L19&gt;0),'Control Sample Data'!L19,35),""))</f>
      </c>
      <c r="Y20" s="25">
        <f>IF(ISERROR(VLOOKUP('Choose Housekeeping Genes'!$A19,Calculations!$A$4:$L$99,3,0)),"",VLOOKUP('Choose Housekeeping Genes'!$A19,Calculations!$A$4:$L$99,3,0))</f>
      </c>
      <c r="Z20" s="26">
        <f>IF(ISERROR(VLOOKUP('Choose Housekeeping Genes'!$A19,Calculations!$A$4:$L$99,4,0)),"",VLOOKUP('Choose Housekeeping Genes'!$A19,Calculations!$A$4:$L$99,4,0))</f>
      </c>
      <c r="AA20" s="26">
        <f>IF(ISERROR(VLOOKUP('Choose Housekeeping Genes'!$A19,Calculations!$A$4:$L$99,5,0)),"",VLOOKUP('Choose Housekeeping Genes'!$A19,Calculations!$A$4:$L$99,5,0))</f>
      </c>
      <c r="AB20" s="26">
        <f>IF(ISERROR(VLOOKUP('Choose Housekeeping Genes'!$A19,Calculations!$A$4:$L$99,6,0)),"",VLOOKUP('Choose Housekeeping Genes'!$A19,Calculations!$A$4:$L$99,6,0))</f>
      </c>
      <c r="AC20" s="26">
        <f>IF(ISERROR(VLOOKUP('Choose Housekeeping Genes'!$A19,Calculations!$A$4:$L$99,7,0)),"",VLOOKUP('Choose Housekeeping Genes'!$A19,Calculations!$A$4:$L$99,7,0))</f>
      </c>
      <c r="AD20" s="26">
        <f>IF(ISERROR(VLOOKUP('Choose Housekeeping Genes'!$A19,Calculations!$A$4:$L$99,8,0)),"",VLOOKUP('Choose Housekeeping Genes'!$A19,Calculations!$A$4:$L$99,8,0))</f>
      </c>
      <c r="AE20" s="26">
        <f>IF(ISERROR(VLOOKUP('Choose Housekeeping Genes'!$A19,Calculations!$A$4:$L$99,9,0)),"",VLOOKUP('Choose Housekeeping Genes'!$A19,Calculations!$A$4:$L$99,9,0))</f>
      </c>
      <c r="AF20" s="26">
        <f>IF(ISERROR(VLOOKUP('Choose Housekeeping Genes'!$A19,Calculations!$A$4:$L$99,10,0)),"",VLOOKUP('Choose Housekeeping Genes'!$A19,Calculations!$A$4:$L$99,10,0))</f>
      </c>
      <c r="AG20" s="26">
        <f>IF(ISERROR(VLOOKUP('Choose Housekeeping Genes'!$A19,Calculations!$A$4:$L$99,11,0)),"",VLOOKUP('Choose Housekeeping Genes'!$A19,Calculations!$A$4:$L$99,11,0))</f>
      </c>
      <c r="AH20" s="38">
        <f>IF(ISERROR(VLOOKUP('Choose Housekeeping Genes'!$A19,Calculations!$A$4:$M$99,12,0)),"",VLOOKUP('Choose Housekeeping Genes'!$A19,Calculations!$A$4:$M$99,12,0))</f>
      </c>
      <c r="AI20" s="25">
        <f>IF(ISERROR(VLOOKUP('Choose Housekeeping Genes'!$A19,Calculations!$A$4:$AA$99,15,0)),"",VLOOKUP('Choose Housekeeping Genes'!$A19,Calculations!$A$4:$AA$99,15,0))</f>
      </c>
      <c r="AJ20" s="26">
        <f>IF(ISERROR(VLOOKUP('Choose Housekeeping Genes'!$A19,Calculations!$A$4:$AA$99,16,0)),"",VLOOKUP('Choose Housekeeping Genes'!$A19,Calculations!$A$4:$AA$99,16,0))</f>
      </c>
      <c r="AK20" s="26">
        <f>IF(ISERROR(VLOOKUP('Choose Housekeeping Genes'!$A19,Calculations!$A$4:$AA$99,17,0)),"",VLOOKUP('Choose Housekeeping Genes'!$A19,Calculations!$A$4:$AA$99,17,0))</f>
      </c>
      <c r="AL20" s="26">
        <f>IF(ISERROR(VLOOKUP('Choose Housekeeping Genes'!$A19,Calculations!$A$4:$AA$99,18,0)),"",VLOOKUP('Choose Housekeeping Genes'!$A19,Calculations!$A$4:$AA$99,18,0))</f>
      </c>
      <c r="AM20" s="26">
        <f>IF(ISERROR(VLOOKUP('Choose Housekeeping Genes'!$A19,Calculations!$A$4:$AA$99,19,0)),"",VLOOKUP('Choose Housekeeping Genes'!$A19,Calculations!$A$4:$AA$99,19,0))</f>
      </c>
      <c r="AN20" s="26">
        <f>IF(ISERROR(VLOOKUP('Choose Housekeeping Genes'!$A19,Calculations!$A$4:$AA$99,20,0)),"",VLOOKUP('Choose Housekeeping Genes'!$A19,Calculations!$A$4:$AA$99,20,0))</f>
      </c>
      <c r="AO20" s="26">
        <f>IF(ISERROR(VLOOKUP('Choose Housekeeping Genes'!$A19,Calculations!$A$4:$AA$99,21,0)),"",VLOOKUP('Choose Housekeeping Genes'!$A19,Calculations!$A$4:$AA$99,21,0))</f>
      </c>
      <c r="AP20" s="26">
        <f>IF(ISERROR(VLOOKUP('Choose Housekeeping Genes'!$A19,Calculations!$A$4:$AA$99,22,0)),"",VLOOKUP('Choose Housekeeping Genes'!$A19,Calculations!$A$4:$AA$99,22,0))</f>
      </c>
      <c r="AQ20" s="26">
        <f>IF(ISERROR(VLOOKUP('Choose Housekeeping Genes'!$A19,Calculations!$A$4:$AA$99,23,0)),"",VLOOKUP('Choose Housekeeping Genes'!$A19,Calculations!$A$4:$AA$99,23,0))</f>
      </c>
      <c r="AR20" s="38">
        <f>IF(ISERROR(VLOOKUP('Choose Housekeeping Genes'!$A19,Calculations!$A$4:$AA$99,24,0)),"",VLOOKUP('Choose Housekeeping Genes'!$A19,Calculations!$A$4:$AA$99,24,0))</f>
      </c>
      <c r="AS20" s="44" t="str">
        <f t="shared" si="21"/>
        <v>Casp3</v>
      </c>
      <c r="AT20" s="13" t="s">
        <v>197</v>
      </c>
      <c r="AU20" s="14">
        <f t="shared" si="22"/>
        <v>10.585892999999999</v>
      </c>
      <c r="AV20" s="14">
        <f t="shared" si="0"/>
      </c>
      <c r="AW20" s="14">
        <f t="shared" si="1"/>
      </c>
      <c r="AX20" s="14">
        <f t="shared" si="2"/>
      </c>
      <c r="AY20" s="14">
        <f t="shared" si="3"/>
      </c>
      <c r="AZ20" s="14">
        <f t="shared" si="4"/>
      </c>
      <c r="BA20" s="14">
        <f t="shared" si="5"/>
      </c>
      <c r="BB20" s="14">
        <f t="shared" si="6"/>
      </c>
      <c r="BC20" s="14">
        <f t="shared" si="7"/>
      </c>
      <c r="BD20" s="14">
        <f t="shared" si="8"/>
      </c>
      <c r="BE20" s="14">
        <f t="shared" si="9"/>
        <v>11.474391999999998</v>
      </c>
      <c r="BF20" s="14">
        <f t="shared" si="10"/>
      </c>
      <c r="BG20" s="14">
        <f t="shared" si="11"/>
      </c>
      <c r="BH20" s="14">
        <f t="shared" si="12"/>
      </c>
      <c r="BI20" s="14">
        <f t="shared" si="13"/>
      </c>
      <c r="BJ20" s="14">
        <f t="shared" si="14"/>
      </c>
      <c r="BK20" s="14">
        <f t="shared" si="15"/>
      </c>
      <c r="BL20" s="14">
        <f t="shared" si="16"/>
      </c>
      <c r="BM20" s="14">
        <f t="shared" si="17"/>
      </c>
      <c r="BN20" s="14">
        <f t="shared" si="18"/>
      </c>
      <c r="BO20" s="46">
        <f t="shared" si="23"/>
        <v>10.585892999999999</v>
      </c>
      <c r="BP20" s="46">
        <f t="shared" si="24"/>
        <v>11.474391999999998</v>
      </c>
      <c r="BQ20" s="44" t="str">
        <f t="shared" si="25"/>
        <v>Casp3</v>
      </c>
      <c r="BR20" s="13" t="s">
        <v>695</v>
      </c>
      <c r="BS20" s="47">
        <f t="shared" si="26"/>
        <v>0.000650621897785613</v>
      </c>
      <c r="BT20" s="47">
        <f t="shared" si="27"/>
      </c>
      <c r="BU20" s="47">
        <f t="shared" si="28"/>
      </c>
      <c r="BV20" s="47">
        <f t="shared" si="29"/>
      </c>
      <c r="BW20" s="47">
        <f t="shared" si="30"/>
      </c>
      <c r="BX20" s="47">
        <f t="shared" si="31"/>
      </c>
      <c r="BY20" s="47">
        <f t="shared" si="32"/>
      </c>
      <c r="BZ20" s="47">
        <f t="shared" si="33"/>
      </c>
      <c r="CA20" s="47">
        <f t="shared" si="34"/>
      </c>
      <c r="CB20" s="47">
        <f t="shared" si="35"/>
      </c>
      <c r="CC20" s="47">
        <f t="shared" si="36"/>
        <v>0.00035145022524535037</v>
      </c>
      <c r="CD20" s="47">
        <f t="shared" si="37"/>
      </c>
      <c r="CE20" s="47">
        <f t="shared" si="38"/>
      </c>
      <c r="CF20" s="47">
        <f t="shared" si="39"/>
      </c>
      <c r="CG20" s="47">
        <f t="shared" si="40"/>
      </c>
      <c r="CH20" s="47">
        <f t="shared" si="41"/>
      </c>
      <c r="CI20" s="47">
        <f t="shared" si="42"/>
      </c>
      <c r="CJ20" s="47">
        <f t="shared" si="43"/>
      </c>
      <c r="CK20" s="47">
        <f t="shared" si="44"/>
      </c>
      <c r="CL20" s="47">
        <f t="shared" si="45"/>
      </c>
    </row>
    <row r="21" spans="1:90" ht="12.75">
      <c r="A21" s="15" t="str">
        <f>'Gene Table'!D20</f>
        <v>Cd36</v>
      </c>
      <c r="B21" s="13" t="s">
        <v>203</v>
      </c>
      <c r="C21" s="14">
        <f>IF('Test Sample Data'!C20="","",IF(SUM('Test Sample Data'!C$3:C$98)&gt;10,IF(AND(ISNUMBER('Test Sample Data'!C20),'Test Sample Data'!C20&lt;35,'Test Sample Data'!C20&gt;0),'Test Sample Data'!C20,35),""))</f>
        <v>26.187162</v>
      </c>
      <c r="D21" s="14">
        <f>IF('Test Sample Data'!D20="","",IF(SUM('Test Sample Data'!D$3:D$98)&gt;10,IF(AND(ISNUMBER('Test Sample Data'!D20),'Test Sample Data'!D20&lt;35,'Test Sample Data'!D20&gt;0),'Test Sample Data'!D20,35),""))</f>
      </c>
      <c r="E21" s="14">
        <f>IF('Test Sample Data'!E20="","",IF(SUM('Test Sample Data'!E$3:E$98)&gt;10,IF(AND(ISNUMBER('Test Sample Data'!E20),'Test Sample Data'!E20&lt;35,'Test Sample Data'!E20&gt;0),'Test Sample Data'!E20,35),""))</f>
      </c>
      <c r="F21" s="14">
        <f>IF('Test Sample Data'!F20="","",IF(SUM('Test Sample Data'!F$3:F$98)&gt;10,IF(AND(ISNUMBER('Test Sample Data'!F20),'Test Sample Data'!F20&lt;35,'Test Sample Data'!F20&gt;0),'Test Sample Data'!F20,35),""))</f>
      </c>
      <c r="G21" s="14">
        <f>IF('Test Sample Data'!G20="","",IF(SUM('Test Sample Data'!G$3:G$98)&gt;10,IF(AND(ISNUMBER('Test Sample Data'!G20),'Test Sample Data'!G20&lt;35,'Test Sample Data'!G20&gt;0),'Test Sample Data'!G20,35),""))</f>
      </c>
      <c r="H21" s="14">
        <f>IF('Test Sample Data'!H20="","",IF(SUM('Test Sample Data'!H$3:H$98)&gt;10,IF(AND(ISNUMBER('Test Sample Data'!H20),'Test Sample Data'!H20&lt;35,'Test Sample Data'!H20&gt;0),'Test Sample Data'!H20,35),""))</f>
      </c>
      <c r="I21" s="14">
        <f>IF('Test Sample Data'!I20="","",IF(SUM('Test Sample Data'!I$3:I$98)&gt;10,IF(AND(ISNUMBER('Test Sample Data'!I20),'Test Sample Data'!I20&lt;35,'Test Sample Data'!I20&gt;0),'Test Sample Data'!I20,35),""))</f>
      </c>
      <c r="J21" s="14">
        <f>IF('Test Sample Data'!J20="","",IF(SUM('Test Sample Data'!J$3:J$98)&gt;10,IF(AND(ISNUMBER('Test Sample Data'!J20),'Test Sample Data'!J20&lt;35,'Test Sample Data'!J20&gt;0),'Test Sample Data'!J20,35),""))</f>
      </c>
      <c r="K21" s="14">
        <f>IF('Test Sample Data'!K20="","",IF(SUM('Test Sample Data'!K$3:K$98)&gt;10,IF(AND(ISNUMBER('Test Sample Data'!K20),'Test Sample Data'!K20&lt;35,'Test Sample Data'!K20&gt;0),'Test Sample Data'!K20,35),""))</f>
      </c>
      <c r="L21" s="14">
        <f>IF('Test Sample Data'!L20="","",IF(SUM('Test Sample Data'!L$3:L$98)&gt;10,IF(AND(ISNUMBER('Test Sample Data'!L20),'Test Sample Data'!L20&lt;35,'Test Sample Data'!L20&gt;0),'Test Sample Data'!L20,35),""))</f>
      </c>
      <c r="M21" s="14" t="str">
        <f>'Gene Table'!D20</f>
        <v>Cd36</v>
      </c>
      <c r="N21" s="13" t="s">
        <v>203</v>
      </c>
      <c r="O21" s="14">
        <f>IF('Control Sample Data'!C20="","",IF(SUM('Control Sample Data'!C$3:C$98)&gt;10,IF(AND(ISNUMBER('Control Sample Data'!C20),'Control Sample Data'!C20&lt;35,'Control Sample Data'!C20&gt;0),'Control Sample Data'!C20,35),""))</f>
        <v>28.005753</v>
      </c>
      <c r="P21" s="14">
        <f>IF('Control Sample Data'!D20="","",IF(SUM('Control Sample Data'!D$3:D$98)&gt;10,IF(AND(ISNUMBER('Control Sample Data'!D20),'Control Sample Data'!D20&lt;35,'Control Sample Data'!D20&gt;0),'Control Sample Data'!D20,35),""))</f>
      </c>
      <c r="Q21" s="14">
        <f>IF('Control Sample Data'!E20="","",IF(SUM('Control Sample Data'!E$3:E$98)&gt;10,IF(AND(ISNUMBER('Control Sample Data'!E20),'Control Sample Data'!E20&lt;35,'Control Sample Data'!E20&gt;0),'Control Sample Data'!E20,35),""))</f>
      </c>
      <c r="R21" s="14">
        <f>IF('Control Sample Data'!F20="","",IF(SUM('Control Sample Data'!F$3:F$98)&gt;10,IF(AND(ISNUMBER('Control Sample Data'!F20),'Control Sample Data'!F20&lt;35,'Control Sample Data'!F20&gt;0),'Control Sample Data'!F20,35),""))</f>
      </c>
      <c r="S21" s="14">
        <f>IF('Control Sample Data'!G20="","",IF(SUM('Control Sample Data'!G$3:G$98)&gt;10,IF(AND(ISNUMBER('Control Sample Data'!G20),'Control Sample Data'!G20&lt;35,'Control Sample Data'!G20&gt;0),'Control Sample Data'!G20,35),""))</f>
      </c>
      <c r="T21" s="14">
        <f>IF('Control Sample Data'!H20="","",IF(SUM('Control Sample Data'!H$3:H$98)&gt;10,IF(AND(ISNUMBER('Control Sample Data'!H20),'Control Sample Data'!H20&lt;35,'Control Sample Data'!H20&gt;0),'Control Sample Data'!H20,35),""))</f>
      </c>
      <c r="U21" s="14">
        <f>IF('Control Sample Data'!I20="","",IF(SUM('Control Sample Data'!I$3:I$98)&gt;10,IF(AND(ISNUMBER('Control Sample Data'!I20),'Control Sample Data'!I20&lt;35,'Control Sample Data'!I20&gt;0),'Control Sample Data'!I20,35),""))</f>
      </c>
      <c r="V21" s="14">
        <f>IF('Control Sample Data'!J20="","",IF(SUM('Control Sample Data'!J$3:J$98)&gt;10,IF(AND(ISNUMBER('Control Sample Data'!J20),'Control Sample Data'!J20&lt;35,'Control Sample Data'!J20&gt;0),'Control Sample Data'!J20,35),""))</f>
      </c>
      <c r="W21" s="14">
        <f>IF('Control Sample Data'!K20="","",IF(SUM('Control Sample Data'!K$3:K$98)&gt;10,IF(AND(ISNUMBER('Control Sample Data'!K20),'Control Sample Data'!K20&lt;35,'Control Sample Data'!K20&gt;0),'Control Sample Data'!K20,35),""))</f>
      </c>
      <c r="X21" s="14">
        <f>IF('Control Sample Data'!L20="","",IF(SUM('Control Sample Data'!L$3:L$98)&gt;10,IF(AND(ISNUMBER('Control Sample Data'!L20),'Control Sample Data'!L20&lt;35,'Control Sample Data'!L20&gt;0),'Control Sample Data'!L20,35),""))</f>
      </c>
      <c r="Y21" s="25">
        <f>IF(ISERROR(VLOOKUP('Choose Housekeeping Genes'!$A20,Calculations!$A$4:$L$99,3,0)),"",VLOOKUP('Choose Housekeeping Genes'!$A20,Calculations!$A$4:$L$99,3,0))</f>
      </c>
      <c r="Z21" s="26">
        <f>IF(ISERROR(VLOOKUP('Choose Housekeeping Genes'!$A20,Calculations!$A$4:$L$99,4,0)),"",VLOOKUP('Choose Housekeeping Genes'!$A20,Calculations!$A$4:$L$99,4,0))</f>
      </c>
      <c r="AA21" s="26">
        <f>IF(ISERROR(VLOOKUP('Choose Housekeeping Genes'!$A20,Calculations!$A$4:$L$99,5,0)),"",VLOOKUP('Choose Housekeeping Genes'!$A20,Calculations!$A$4:$L$99,5,0))</f>
      </c>
      <c r="AB21" s="26">
        <f>IF(ISERROR(VLOOKUP('Choose Housekeeping Genes'!$A20,Calculations!$A$4:$L$99,6,0)),"",VLOOKUP('Choose Housekeeping Genes'!$A20,Calculations!$A$4:$L$99,6,0))</f>
      </c>
      <c r="AC21" s="26">
        <f>IF(ISERROR(VLOOKUP('Choose Housekeeping Genes'!$A20,Calculations!$A$4:$L$99,7,0)),"",VLOOKUP('Choose Housekeeping Genes'!$A20,Calculations!$A$4:$L$99,7,0))</f>
      </c>
      <c r="AD21" s="26">
        <f>IF(ISERROR(VLOOKUP('Choose Housekeeping Genes'!$A20,Calculations!$A$4:$L$99,8,0)),"",VLOOKUP('Choose Housekeeping Genes'!$A20,Calculations!$A$4:$L$99,8,0))</f>
      </c>
      <c r="AE21" s="26">
        <f>IF(ISERROR(VLOOKUP('Choose Housekeeping Genes'!$A20,Calculations!$A$4:$L$99,9,0)),"",VLOOKUP('Choose Housekeeping Genes'!$A20,Calculations!$A$4:$L$99,9,0))</f>
      </c>
      <c r="AF21" s="26">
        <f>IF(ISERROR(VLOOKUP('Choose Housekeeping Genes'!$A20,Calculations!$A$4:$L$99,10,0)),"",VLOOKUP('Choose Housekeeping Genes'!$A20,Calculations!$A$4:$L$99,10,0))</f>
      </c>
      <c r="AG21" s="26">
        <f>IF(ISERROR(VLOOKUP('Choose Housekeeping Genes'!$A20,Calculations!$A$4:$L$99,11,0)),"",VLOOKUP('Choose Housekeeping Genes'!$A20,Calculations!$A$4:$L$99,11,0))</f>
      </c>
      <c r="AH21" s="38">
        <f>IF(ISERROR(VLOOKUP('Choose Housekeeping Genes'!$A20,Calculations!$A$4:$M$99,12,0)),"",VLOOKUP('Choose Housekeeping Genes'!$A20,Calculations!$A$4:$M$99,12,0))</f>
      </c>
      <c r="AI21" s="25">
        <f>IF(ISERROR(VLOOKUP('Choose Housekeeping Genes'!$A20,Calculations!$A$4:$AA$99,15,0)),"",VLOOKUP('Choose Housekeeping Genes'!$A20,Calculations!$A$4:$AA$99,15,0))</f>
      </c>
      <c r="AJ21" s="26">
        <f>IF(ISERROR(VLOOKUP('Choose Housekeeping Genes'!$A20,Calculations!$A$4:$AA$99,16,0)),"",VLOOKUP('Choose Housekeeping Genes'!$A20,Calculations!$A$4:$AA$99,16,0))</f>
      </c>
      <c r="AK21" s="26">
        <f>IF(ISERROR(VLOOKUP('Choose Housekeeping Genes'!$A20,Calculations!$A$4:$AA$99,17,0)),"",VLOOKUP('Choose Housekeeping Genes'!$A20,Calculations!$A$4:$AA$99,17,0))</f>
      </c>
      <c r="AL21" s="26">
        <f>IF(ISERROR(VLOOKUP('Choose Housekeeping Genes'!$A20,Calculations!$A$4:$AA$99,18,0)),"",VLOOKUP('Choose Housekeeping Genes'!$A20,Calculations!$A$4:$AA$99,18,0))</f>
      </c>
      <c r="AM21" s="26">
        <f>IF(ISERROR(VLOOKUP('Choose Housekeeping Genes'!$A20,Calculations!$A$4:$AA$99,19,0)),"",VLOOKUP('Choose Housekeeping Genes'!$A20,Calculations!$A$4:$AA$99,19,0))</f>
      </c>
      <c r="AN21" s="26">
        <f>IF(ISERROR(VLOOKUP('Choose Housekeeping Genes'!$A20,Calculations!$A$4:$AA$99,20,0)),"",VLOOKUP('Choose Housekeeping Genes'!$A20,Calculations!$A$4:$AA$99,20,0))</f>
      </c>
      <c r="AO21" s="26">
        <f>IF(ISERROR(VLOOKUP('Choose Housekeeping Genes'!$A20,Calculations!$A$4:$AA$99,21,0)),"",VLOOKUP('Choose Housekeeping Genes'!$A20,Calculations!$A$4:$AA$99,21,0))</f>
      </c>
      <c r="AP21" s="26">
        <f>IF(ISERROR(VLOOKUP('Choose Housekeeping Genes'!$A20,Calculations!$A$4:$AA$99,22,0)),"",VLOOKUP('Choose Housekeeping Genes'!$A20,Calculations!$A$4:$AA$99,22,0))</f>
      </c>
      <c r="AQ21" s="26">
        <f>IF(ISERROR(VLOOKUP('Choose Housekeeping Genes'!$A20,Calculations!$A$4:$AA$99,23,0)),"",VLOOKUP('Choose Housekeeping Genes'!$A20,Calculations!$A$4:$AA$99,23,0))</f>
      </c>
      <c r="AR21" s="38">
        <f>IF(ISERROR(VLOOKUP('Choose Housekeeping Genes'!$A20,Calculations!$A$4:$AA$99,24,0)),"",VLOOKUP('Choose Housekeeping Genes'!$A20,Calculations!$A$4:$AA$99,24,0))</f>
      </c>
      <c r="AS21" s="44" t="str">
        <f t="shared" si="21"/>
        <v>Cd36</v>
      </c>
      <c r="AT21" s="13" t="s">
        <v>203</v>
      </c>
      <c r="AU21" s="14">
        <f t="shared" si="22"/>
        <v>10.434245</v>
      </c>
      <c r="AV21" s="14">
        <f t="shared" si="0"/>
      </c>
      <c r="AW21" s="14">
        <f t="shared" si="1"/>
      </c>
      <c r="AX21" s="14">
        <f t="shared" si="2"/>
      </c>
      <c r="AY21" s="14">
        <f t="shared" si="3"/>
      </c>
      <c r="AZ21" s="14">
        <f t="shared" si="4"/>
      </c>
      <c r="BA21" s="14">
        <f t="shared" si="5"/>
      </c>
      <c r="BB21" s="14">
        <f t="shared" si="6"/>
      </c>
      <c r="BC21" s="14">
        <f t="shared" si="7"/>
      </c>
      <c r="BD21" s="14">
        <f t="shared" si="8"/>
      </c>
      <c r="BE21" s="14">
        <f t="shared" si="9"/>
        <v>12.257352999999998</v>
      </c>
      <c r="BF21" s="14">
        <f t="shared" si="10"/>
      </c>
      <c r="BG21" s="14">
        <f t="shared" si="11"/>
      </c>
      <c r="BH21" s="14">
        <f t="shared" si="12"/>
      </c>
      <c r="BI21" s="14">
        <f t="shared" si="13"/>
      </c>
      <c r="BJ21" s="14">
        <f t="shared" si="14"/>
      </c>
      <c r="BK21" s="14">
        <f t="shared" si="15"/>
      </c>
      <c r="BL21" s="14">
        <f t="shared" si="16"/>
      </c>
      <c r="BM21" s="14">
        <f t="shared" si="17"/>
      </c>
      <c r="BN21" s="14">
        <f t="shared" si="18"/>
      </c>
      <c r="BO21" s="46">
        <f t="shared" si="23"/>
        <v>10.434245</v>
      </c>
      <c r="BP21" s="46">
        <f t="shared" si="24"/>
        <v>12.257352999999998</v>
      </c>
      <c r="BQ21" s="44" t="str">
        <f t="shared" si="25"/>
        <v>Cd36</v>
      </c>
      <c r="BR21" s="13" t="s">
        <v>696</v>
      </c>
      <c r="BS21" s="47">
        <f t="shared" si="26"/>
        <v>0.0007227353095661263</v>
      </c>
      <c r="BT21" s="47">
        <f t="shared" si="27"/>
      </c>
      <c r="BU21" s="47">
        <f t="shared" si="28"/>
      </c>
      <c r="BV21" s="47">
        <f t="shared" si="29"/>
      </c>
      <c r="BW21" s="47">
        <f t="shared" si="30"/>
      </c>
      <c r="BX21" s="47">
        <f t="shared" si="31"/>
      </c>
      <c r="BY21" s="47">
        <f t="shared" si="32"/>
      </c>
      <c r="BZ21" s="47">
        <f t="shared" si="33"/>
      </c>
      <c r="CA21" s="47">
        <f t="shared" si="34"/>
      </c>
      <c r="CB21" s="47">
        <f t="shared" si="35"/>
      </c>
      <c r="CC21" s="47">
        <f t="shared" si="36"/>
        <v>0.0002042532988982468</v>
      </c>
      <c r="CD21" s="47">
        <f t="shared" si="37"/>
      </c>
      <c r="CE21" s="47">
        <f t="shared" si="38"/>
      </c>
      <c r="CF21" s="47">
        <f t="shared" si="39"/>
      </c>
      <c r="CG21" s="47">
        <f t="shared" si="40"/>
      </c>
      <c r="CH21" s="47">
        <f t="shared" si="41"/>
      </c>
      <c r="CI21" s="47">
        <f t="shared" si="42"/>
      </c>
      <c r="CJ21" s="47">
        <f t="shared" si="43"/>
      </c>
      <c r="CK21" s="47">
        <f t="shared" si="44"/>
      </c>
      <c r="CL21" s="47">
        <f t="shared" si="45"/>
      </c>
    </row>
    <row r="22" spans="1:90" ht="12.75">
      <c r="A22" s="15" t="str">
        <f>'Gene Table'!D21</f>
        <v>Cebpb</v>
      </c>
      <c r="B22" s="13" t="s">
        <v>209</v>
      </c>
      <c r="C22" s="14">
        <f>IF('Test Sample Data'!C21="","",IF(SUM('Test Sample Data'!C$3:C$98)&gt;10,IF(AND(ISNUMBER('Test Sample Data'!C21),'Test Sample Data'!C21&lt;35,'Test Sample Data'!C21&gt;0),'Test Sample Data'!C21,35),""))</f>
        <v>27.617826</v>
      </c>
      <c r="D22" s="14">
        <f>IF('Test Sample Data'!D21="","",IF(SUM('Test Sample Data'!D$3:D$98)&gt;10,IF(AND(ISNUMBER('Test Sample Data'!D21),'Test Sample Data'!D21&lt;35,'Test Sample Data'!D21&gt;0),'Test Sample Data'!D21,35),""))</f>
      </c>
      <c r="E22" s="14">
        <f>IF('Test Sample Data'!E21="","",IF(SUM('Test Sample Data'!E$3:E$98)&gt;10,IF(AND(ISNUMBER('Test Sample Data'!E21),'Test Sample Data'!E21&lt;35,'Test Sample Data'!E21&gt;0),'Test Sample Data'!E21,35),""))</f>
      </c>
      <c r="F22" s="14">
        <f>IF('Test Sample Data'!F21="","",IF(SUM('Test Sample Data'!F$3:F$98)&gt;10,IF(AND(ISNUMBER('Test Sample Data'!F21),'Test Sample Data'!F21&lt;35,'Test Sample Data'!F21&gt;0),'Test Sample Data'!F21,35),""))</f>
      </c>
      <c r="G22" s="14">
        <f>IF('Test Sample Data'!G21="","",IF(SUM('Test Sample Data'!G$3:G$98)&gt;10,IF(AND(ISNUMBER('Test Sample Data'!G21),'Test Sample Data'!G21&lt;35,'Test Sample Data'!G21&gt;0),'Test Sample Data'!G21,35),""))</f>
      </c>
      <c r="H22" s="14">
        <f>IF('Test Sample Data'!H21="","",IF(SUM('Test Sample Data'!H$3:H$98)&gt;10,IF(AND(ISNUMBER('Test Sample Data'!H21),'Test Sample Data'!H21&lt;35,'Test Sample Data'!H21&gt;0),'Test Sample Data'!H21,35),""))</f>
      </c>
      <c r="I22" s="14">
        <f>IF('Test Sample Data'!I21="","",IF(SUM('Test Sample Data'!I$3:I$98)&gt;10,IF(AND(ISNUMBER('Test Sample Data'!I21),'Test Sample Data'!I21&lt;35,'Test Sample Data'!I21&gt;0),'Test Sample Data'!I21,35),""))</f>
      </c>
      <c r="J22" s="14">
        <f>IF('Test Sample Data'!J21="","",IF(SUM('Test Sample Data'!J$3:J$98)&gt;10,IF(AND(ISNUMBER('Test Sample Data'!J21),'Test Sample Data'!J21&lt;35,'Test Sample Data'!J21&gt;0),'Test Sample Data'!J21,35),""))</f>
      </c>
      <c r="K22" s="14">
        <f>IF('Test Sample Data'!K21="","",IF(SUM('Test Sample Data'!K$3:K$98)&gt;10,IF(AND(ISNUMBER('Test Sample Data'!K21),'Test Sample Data'!K21&lt;35,'Test Sample Data'!K21&gt;0),'Test Sample Data'!K21,35),""))</f>
      </c>
      <c r="L22" s="14">
        <f>IF('Test Sample Data'!L21="","",IF(SUM('Test Sample Data'!L$3:L$98)&gt;10,IF(AND(ISNUMBER('Test Sample Data'!L21),'Test Sample Data'!L21&lt;35,'Test Sample Data'!L21&gt;0),'Test Sample Data'!L21,35),""))</f>
      </c>
      <c r="M22" s="14" t="str">
        <f>'Gene Table'!D21</f>
        <v>Cebpb</v>
      </c>
      <c r="N22" s="13" t="s">
        <v>209</v>
      </c>
      <c r="O22" s="14">
        <f>IF('Control Sample Data'!C21="","",IF(SUM('Control Sample Data'!C$3:C$98)&gt;10,IF(AND(ISNUMBER('Control Sample Data'!C21),'Control Sample Data'!C21&lt;35,'Control Sample Data'!C21&gt;0),'Control Sample Data'!C21,35),""))</f>
        <v>26.806814</v>
      </c>
      <c r="P22" s="14">
        <f>IF('Control Sample Data'!D21="","",IF(SUM('Control Sample Data'!D$3:D$98)&gt;10,IF(AND(ISNUMBER('Control Sample Data'!D21),'Control Sample Data'!D21&lt;35,'Control Sample Data'!D21&gt;0),'Control Sample Data'!D21,35),""))</f>
      </c>
      <c r="Q22" s="14">
        <f>IF('Control Sample Data'!E21="","",IF(SUM('Control Sample Data'!E$3:E$98)&gt;10,IF(AND(ISNUMBER('Control Sample Data'!E21),'Control Sample Data'!E21&lt;35,'Control Sample Data'!E21&gt;0),'Control Sample Data'!E21,35),""))</f>
      </c>
      <c r="R22" s="14">
        <f>IF('Control Sample Data'!F21="","",IF(SUM('Control Sample Data'!F$3:F$98)&gt;10,IF(AND(ISNUMBER('Control Sample Data'!F21),'Control Sample Data'!F21&lt;35,'Control Sample Data'!F21&gt;0),'Control Sample Data'!F21,35),""))</f>
      </c>
      <c r="S22" s="14">
        <f>IF('Control Sample Data'!G21="","",IF(SUM('Control Sample Data'!G$3:G$98)&gt;10,IF(AND(ISNUMBER('Control Sample Data'!G21),'Control Sample Data'!G21&lt;35,'Control Sample Data'!G21&gt;0),'Control Sample Data'!G21,35),""))</f>
      </c>
      <c r="T22" s="14">
        <f>IF('Control Sample Data'!H21="","",IF(SUM('Control Sample Data'!H$3:H$98)&gt;10,IF(AND(ISNUMBER('Control Sample Data'!H21),'Control Sample Data'!H21&lt;35,'Control Sample Data'!H21&gt;0),'Control Sample Data'!H21,35),""))</f>
      </c>
      <c r="U22" s="14">
        <f>IF('Control Sample Data'!I21="","",IF(SUM('Control Sample Data'!I$3:I$98)&gt;10,IF(AND(ISNUMBER('Control Sample Data'!I21),'Control Sample Data'!I21&lt;35,'Control Sample Data'!I21&gt;0),'Control Sample Data'!I21,35),""))</f>
      </c>
      <c r="V22" s="14">
        <f>IF('Control Sample Data'!J21="","",IF(SUM('Control Sample Data'!J$3:J$98)&gt;10,IF(AND(ISNUMBER('Control Sample Data'!J21),'Control Sample Data'!J21&lt;35,'Control Sample Data'!J21&gt;0),'Control Sample Data'!J21,35),""))</f>
      </c>
      <c r="W22" s="14">
        <f>IF('Control Sample Data'!K21="","",IF(SUM('Control Sample Data'!K$3:K$98)&gt;10,IF(AND(ISNUMBER('Control Sample Data'!K21),'Control Sample Data'!K21&lt;35,'Control Sample Data'!K21&gt;0),'Control Sample Data'!K21,35),""))</f>
      </c>
      <c r="X22" s="14">
        <f>IF('Control Sample Data'!L21="","",IF(SUM('Control Sample Data'!L$3:L$98)&gt;10,IF(AND(ISNUMBER('Control Sample Data'!L21),'Control Sample Data'!L21&lt;35,'Control Sample Data'!L21&gt;0),'Control Sample Data'!L21,35),""))</f>
      </c>
      <c r="Y22" s="25">
        <f>IF(ISERROR(VLOOKUP('Choose Housekeeping Genes'!$A21,Calculations!$A$4:$L$99,3,0)),"",VLOOKUP('Choose Housekeeping Genes'!$A21,Calculations!$A$4:$L$99,3,0))</f>
      </c>
      <c r="Z22" s="26">
        <f>IF(ISERROR(VLOOKUP('Choose Housekeeping Genes'!$A21,Calculations!$A$4:$L$99,4,0)),"",VLOOKUP('Choose Housekeeping Genes'!$A21,Calculations!$A$4:$L$99,4,0))</f>
      </c>
      <c r="AA22" s="26">
        <f>IF(ISERROR(VLOOKUP('Choose Housekeeping Genes'!$A21,Calculations!$A$4:$L$99,5,0)),"",VLOOKUP('Choose Housekeeping Genes'!$A21,Calculations!$A$4:$L$99,5,0))</f>
      </c>
      <c r="AB22" s="26">
        <f>IF(ISERROR(VLOOKUP('Choose Housekeeping Genes'!$A21,Calculations!$A$4:$L$99,6,0)),"",VLOOKUP('Choose Housekeeping Genes'!$A21,Calculations!$A$4:$L$99,6,0))</f>
      </c>
      <c r="AC22" s="26">
        <f>IF(ISERROR(VLOOKUP('Choose Housekeeping Genes'!$A21,Calculations!$A$4:$L$99,7,0)),"",VLOOKUP('Choose Housekeeping Genes'!$A21,Calculations!$A$4:$L$99,7,0))</f>
      </c>
      <c r="AD22" s="26">
        <f>IF(ISERROR(VLOOKUP('Choose Housekeeping Genes'!$A21,Calculations!$A$4:$L$99,8,0)),"",VLOOKUP('Choose Housekeeping Genes'!$A21,Calculations!$A$4:$L$99,8,0))</f>
      </c>
      <c r="AE22" s="26">
        <f>IF(ISERROR(VLOOKUP('Choose Housekeeping Genes'!$A21,Calculations!$A$4:$L$99,9,0)),"",VLOOKUP('Choose Housekeeping Genes'!$A21,Calculations!$A$4:$L$99,9,0))</f>
      </c>
      <c r="AF22" s="26">
        <f>IF(ISERROR(VLOOKUP('Choose Housekeeping Genes'!$A21,Calculations!$A$4:$L$99,10,0)),"",VLOOKUP('Choose Housekeeping Genes'!$A21,Calculations!$A$4:$L$99,10,0))</f>
      </c>
      <c r="AG22" s="26">
        <f>IF(ISERROR(VLOOKUP('Choose Housekeeping Genes'!$A21,Calculations!$A$4:$L$99,11,0)),"",VLOOKUP('Choose Housekeeping Genes'!$A21,Calculations!$A$4:$L$99,11,0))</f>
      </c>
      <c r="AH22" s="38">
        <f>IF(ISERROR(VLOOKUP('Choose Housekeeping Genes'!$A21,Calculations!$A$4:$M$99,12,0)),"",VLOOKUP('Choose Housekeeping Genes'!$A21,Calculations!$A$4:$M$99,12,0))</f>
      </c>
      <c r="AI22" s="25">
        <f>IF(ISERROR(VLOOKUP('Choose Housekeeping Genes'!$A21,Calculations!$A$4:$AA$99,15,0)),"",VLOOKUP('Choose Housekeeping Genes'!$A21,Calculations!$A$4:$AA$99,15,0))</f>
      </c>
      <c r="AJ22" s="26">
        <f>IF(ISERROR(VLOOKUP('Choose Housekeeping Genes'!$A21,Calculations!$A$4:$AA$99,16,0)),"",VLOOKUP('Choose Housekeeping Genes'!$A21,Calculations!$A$4:$AA$99,16,0))</f>
      </c>
      <c r="AK22" s="26">
        <f>IF(ISERROR(VLOOKUP('Choose Housekeeping Genes'!$A21,Calculations!$A$4:$AA$99,17,0)),"",VLOOKUP('Choose Housekeeping Genes'!$A21,Calculations!$A$4:$AA$99,17,0))</f>
      </c>
      <c r="AL22" s="26">
        <f>IF(ISERROR(VLOOKUP('Choose Housekeeping Genes'!$A21,Calculations!$A$4:$AA$99,18,0)),"",VLOOKUP('Choose Housekeeping Genes'!$A21,Calculations!$A$4:$AA$99,18,0))</f>
      </c>
      <c r="AM22" s="26">
        <f>IF(ISERROR(VLOOKUP('Choose Housekeeping Genes'!$A21,Calculations!$A$4:$AA$99,19,0)),"",VLOOKUP('Choose Housekeeping Genes'!$A21,Calculations!$A$4:$AA$99,19,0))</f>
      </c>
      <c r="AN22" s="26">
        <f>IF(ISERROR(VLOOKUP('Choose Housekeeping Genes'!$A21,Calculations!$A$4:$AA$99,20,0)),"",VLOOKUP('Choose Housekeeping Genes'!$A21,Calculations!$A$4:$AA$99,20,0))</f>
      </c>
      <c r="AO22" s="26">
        <f>IF(ISERROR(VLOOKUP('Choose Housekeeping Genes'!$A21,Calculations!$A$4:$AA$99,21,0)),"",VLOOKUP('Choose Housekeeping Genes'!$A21,Calculations!$A$4:$AA$99,21,0))</f>
      </c>
      <c r="AP22" s="26">
        <f>IF(ISERROR(VLOOKUP('Choose Housekeeping Genes'!$A21,Calculations!$A$4:$AA$99,22,0)),"",VLOOKUP('Choose Housekeeping Genes'!$A21,Calculations!$A$4:$AA$99,22,0))</f>
      </c>
      <c r="AQ22" s="26">
        <f>IF(ISERROR(VLOOKUP('Choose Housekeeping Genes'!$A21,Calculations!$A$4:$AA$99,23,0)),"",VLOOKUP('Choose Housekeeping Genes'!$A21,Calculations!$A$4:$AA$99,23,0))</f>
      </c>
      <c r="AR22" s="38">
        <f>IF(ISERROR(VLOOKUP('Choose Housekeeping Genes'!$A21,Calculations!$A$4:$AA$99,24,0)),"",VLOOKUP('Choose Housekeeping Genes'!$A21,Calculations!$A$4:$AA$99,24,0))</f>
      </c>
      <c r="AS22" s="44" t="str">
        <f t="shared" si="21"/>
        <v>Cebpb</v>
      </c>
      <c r="AT22" s="13" t="s">
        <v>209</v>
      </c>
      <c r="AU22" s="14">
        <f t="shared" si="22"/>
        <v>11.864909</v>
      </c>
      <c r="AV22" s="14">
        <f t="shared" si="0"/>
      </c>
      <c r="AW22" s="14">
        <f t="shared" si="1"/>
      </c>
      <c r="AX22" s="14">
        <f t="shared" si="2"/>
      </c>
      <c r="AY22" s="14">
        <f t="shared" si="3"/>
      </c>
      <c r="AZ22" s="14">
        <f t="shared" si="4"/>
      </c>
      <c r="BA22" s="14">
        <f t="shared" si="5"/>
      </c>
      <c r="BB22" s="14">
        <f t="shared" si="6"/>
      </c>
      <c r="BC22" s="14">
        <f t="shared" si="7"/>
      </c>
      <c r="BD22" s="14">
        <f t="shared" si="8"/>
      </c>
      <c r="BE22" s="14">
        <f t="shared" si="9"/>
        <v>11.058413999999999</v>
      </c>
      <c r="BF22" s="14">
        <f t="shared" si="10"/>
      </c>
      <c r="BG22" s="14">
        <f t="shared" si="11"/>
      </c>
      <c r="BH22" s="14">
        <f t="shared" si="12"/>
      </c>
      <c r="BI22" s="14">
        <f t="shared" si="13"/>
      </c>
      <c r="BJ22" s="14">
        <f t="shared" si="14"/>
      </c>
      <c r="BK22" s="14">
        <f t="shared" si="15"/>
      </c>
      <c r="BL22" s="14">
        <f t="shared" si="16"/>
      </c>
      <c r="BM22" s="14">
        <f t="shared" si="17"/>
      </c>
      <c r="BN22" s="14">
        <f t="shared" si="18"/>
      </c>
      <c r="BO22" s="46">
        <f t="shared" si="23"/>
        <v>11.864909</v>
      </c>
      <c r="BP22" s="46">
        <f t="shared" si="24"/>
        <v>11.058413999999999</v>
      </c>
      <c r="BQ22" s="44" t="str">
        <f t="shared" si="25"/>
        <v>Cebpb</v>
      </c>
      <c r="BR22" s="13" t="s">
        <v>697</v>
      </c>
      <c r="BS22" s="47">
        <f t="shared" si="26"/>
        <v>0.0002681059764906969</v>
      </c>
      <c r="BT22" s="47">
        <f t="shared" si="27"/>
      </c>
      <c r="BU22" s="47">
        <f t="shared" si="28"/>
      </c>
      <c r="BV22" s="47">
        <f t="shared" si="29"/>
      </c>
      <c r="BW22" s="47">
        <f t="shared" si="30"/>
      </c>
      <c r="BX22" s="47">
        <f t="shared" si="31"/>
      </c>
      <c r="BY22" s="47">
        <f t="shared" si="32"/>
      </c>
      <c r="BZ22" s="47">
        <f t="shared" si="33"/>
      </c>
      <c r="CA22" s="47">
        <f t="shared" si="34"/>
      </c>
      <c r="CB22" s="47">
        <f t="shared" si="35"/>
      </c>
      <c r="CC22" s="47">
        <f t="shared" si="36"/>
        <v>0.00046890588299890065</v>
      </c>
      <c r="CD22" s="47">
        <f t="shared" si="37"/>
      </c>
      <c r="CE22" s="47">
        <f t="shared" si="38"/>
      </c>
      <c r="CF22" s="47">
        <f t="shared" si="39"/>
      </c>
      <c r="CG22" s="47">
        <f t="shared" si="40"/>
      </c>
      <c r="CH22" s="47">
        <f t="shared" si="41"/>
      </c>
      <c r="CI22" s="47">
        <f t="shared" si="42"/>
      </c>
      <c r="CJ22" s="47">
        <f t="shared" si="43"/>
      </c>
      <c r="CK22" s="47">
        <f t="shared" si="44"/>
      </c>
      <c r="CL22" s="47">
        <f t="shared" si="45"/>
      </c>
    </row>
    <row r="23" spans="1:90" ht="13.5">
      <c r="A23" s="15" t="str">
        <f>'Gene Table'!D22</f>
        <v>Cnbp</v>
      </c>
      <c r="B23" s="13" t="s">
        <v>215</v>
      </c>
      <c r="C23" s="14">
        <f>IF('Test Sample Data'!C22="","",IF(SUM('Test Sample Data'!C$3:C$98)&gt;10,IF(AND(ISNUMBER('Test Sample Data'!C22),'Test Sample Data'!C22&lt;35,'Test Sample Data'!C22&gt;0),'Test Sample Data'!C22,35),""))</f>
        <v>24.147491</v>
      </c>
      <c r="D23" s="14">
        <f>IF('Test Sample Data'!D22="","",IF(SUM('Test Sample Data'!D$3:D$98)&gt;10,IF(AND(ISNUMBER('Test Sample Data'!D22),'Test Sample Data'!D22&lt;35,'Test Sample Data'!D22&gt;0),'Test Sample Data'!D22,35),""))</f>
      </c>
      <c r="E23" s="14">
        <f>IF('Test Sample Data'!E22="","",IF(SUM('Test Sample Data'!E$3:E$98)&gt;10,IF(AND(ISNUMBER('Test Sample Data'!E22),'Test Sample Data'!E22&lt;35,'Test Sample Data'!E22&gt;0),'Test Sample Data'!E22,35),""))</f>
      </c>
      <c r="F23" s="14">
        <f>IF('Test Sample Data'!F22="","",IF(SUM('Test Sample Data'!F$3:F$98)&gt;10,IF(AND(ISNUMBER('Test Sample Data'!F22),'Test Sample Data'!F22&lt;35,'Test Sample Data'!F22&gt;0),'Test Sample Data'!F22,35),""))</f>
      </c>
      <c r="G23" s="14">
        <f>IF('Test Sample Data'!G22="","",IF(SUM('Test Sample Data'!G$3:G$98)&gt;10,IF(AND(ISNUMBER('Test Sample Data'!G22),'Test Sample Data'!G22&lt;35,'Test Sample Data'!G22&gt;0),'Test Sample Data'!G22,35),""))</f>
      </c>
      <c r="H23" s="14">
        <f>IF('Test Sample Data'!H22="","",IF(SUM('Test Sample Data'!H$3:H$98)&gt;10,IF(AND(ISNUMBER('Test Sample Data'!H22),'Test Sample Data'!H22&lt;35,'Test Sample Data'!H22&gt;0),'Test Sample Data'!H22,35),""))</f>
      </c>
      <c r="I23" s="14">
        <f>IF('Test Sample Data'!I22="","",IF(SUM('Test Sample Data'!I$3:I$98)&gt;10,IF(AND(ISNUMBER('Test Sample Data'!I22),'Test Sample Data'!I22&lt;35,'Test Sample Data'!I22&gt;0),'Test Sample Data'!I22,35),""))</f>
      </c>
      <c r="J23" s="14">
        <f>IF('Test Sample Data'!J22="","",IF(SUM('Test Sample Data'!J$3:J$98)&gt;10,IF(AND(ISNUMBER('Test Sample Data'!J22),'Test Sample Data'!J22&lt;35,'Test Sample Data'!J22&gt;0),'Test Sample Data'!J22,35),""))</f>
      </c>
      <c r="K23" s="14">
        <f>IF('Test Sample Data'!K22="","",IF(SUM('Test Sample Data'!K$3:K$98)&gt;10,IF(AND(ISNUMBER('Test Sample Data'!K22),'Test Sample Data'!K22&lt;35,'Test Sample Data'!K22&gt;0),'Test Sample Data'!K22,35),""))</f>
      </c>
      <c r="L23" s="14">
        <f>IF('Test Sample Data'!L22="","",IF(SUM('Test Sample Data'!L$3:L$98)&gt;10,IF(AND(ISNUMBER('Test Sample Data'!L22),'Test Sample Data'!L22&lt;35,'Test Sample Data'!L22&gt;0),'Test Sample Data'!L22,35),""))</f>
      </c>
      <c r="M23" s="14" t="str">
        <f>'Gene Table'!D22</f>
        <v>Cnbp</v>
      </c>
      <c r="N23" s="13" t="s">
        <v>215</v>
      </c>
      <c r="O23" s="14">
        <f>IF('Control Sample Data'!C22="","",IF(SUM('Control Sample Data'!C$3:C$98)&gt;10,IF(AND(ISNUMBER('Control Sample Data'!C22),'Control Sample Data'!C22&lt;35,'Control Sample Data'!C22&gt;0),'Control Sample Data'!C22,35),""))</f>
        <v>24.08927</v>
      </c>
      <c r="P23" s="14">
        <f>IF('Control Sample Data'!D22="","",IF(SUM('Control Sample Data'!D$3:D$98)&gt;10,IF(AND(ISNUMBER('Control Sample Data'!D22),'Control Sample Data'!D22&lt;35,'Control Sample Data'!D22&gt;0),'Control Sample Data'!D22,35),""))</f>
      </c>
      <c r="Q23" s="14">
        <f>IF('Control Sample Data'!E22="","",IF(SUM('Control Sample Data'!E$3:E$98)&gt;10,IF(AND(ISNUMBER('Control Sample Data'!E22),'Control Sample Data'!E22&lt;35,'Control Sample Data'!E22&gt;0),'Control Sample Data'!E22,35),""))</f>
      </c>
      <c r="R23" s="14">
        <f>IF('Control Sample Data'!F22="","",IF(SUM('Control Sample Data'!F$3:F$98)&gt;10,IF(AND(ISNUMBER('Control Sample Data'!F22),'Control Sample Data'!F22&lt;35,'Control Sample Data'!F22&gt;0),'Control Sample Data'!F22,35),""))</f>
      </c>
      <c r="S23" s="14">
        <f>IF('Control Sample Data'!G22="","",IF(SUM('Control Sample Data'!G$3:G$98)&gt;10,IF(AND(ISNUMBER('Control Sample Data'!G22),'Control Sample Data'!G22&lt;35,'Control Sample Data'!G22&gt;0),'Control Sample Data'!G22,35),""))</f>
      </c>
      <c r="T23" s="14">
        <f>IF('Control Sample Data'!H22="","",IF(SUM('Control Sample Data'!H$3:H$98)&gt;10,IF(AND(ISNUMBER('Control Sample Data'!H22),'Control Sample Data'!H22&lt;35,'Control Sample Data'!H22&gt;0),'Control Sample Data'!H22,35),""))</f>
      </c>
      <c r="U23" s="14">
        <f>IF('Control Sample Data'!I22="","",IF(SUM('Control Sample Data'!I$3:I$98)&gt;10,IF(AND(ISNUMBER('Control Sample Data'!I22),'Control Sample Data'!I22&lt;35,'Control Sample Data'!I22&gt;0),'Control Sample Data'!I22,35),""))</f>
      </c>
      <c r="V23" s="14">
        <f>IF('Control Sample Data'!J22="","",IF(SUM('Control Sample Data'!J$3:J$98)&gt;10,IF(AND(ISNUMBER('Control Sample Data'!J22),'Control Sample Data'!J22&lt;35,'Control Sample Data'!J22&gt;0),'Control Sample Data'!J22,35),""))</f>
      </c>
      <c r="W23" s="14">
        <f>IF('Control Sample Data'!K22="","",IF(SUM('Control Sample Data'!K$3:K$98)&gt;10,IF(AND(ISNUMBER('Control Sample Data'!K22),'Control Sample Data'!K22&lt;35,'Control Sample Data'!K22&gt;0),'Control Sample Data'!K22,35),""))</f>
      </c>
      <c r="X23" s="14">
        <f>IF('Control Sample Data'!L22="","",IF(SUM('Control Sample Data'!L$3:L$98)&gt;10,IF(AND(ISNUMBER('Control Sample Data'!L22),'Control Sample Data'!L22&lt;35,'Control Sample Data'!L22&gt;0),'Control Sample Data'!L22,35),""))</f>
      </c>
      <c r="Y23" s="27">
        <f>IF(ISERROR(VLOOKUP('Choose Housekeeping Genes'!$A22,Calculations!$A$4:$L$99,3,0)),"",VLOOKUP('Choose Housekeeping Genes'!$A22,Calculations!$A$4:$L$99,3,0))</f>
      </c>
      <c r="Z23" s="28">
        <f>IF(ISERROR(VLOOKUP('Choose Housekeeping Genes'!$A22,Calculations!$A$4:$L$99,4,0)),"",VLOOKUP('Choose Housekeeping Genes'!$A22,Calculations!$A$4:$L$99,4,0))</f>
      </c>
      <c r="AA23" s="28">
        <f>IF(ISERROR(VLOOKUP('Choose Housekeeping Genes'!$A22,Calculations!$A$4:$L$99,5,0)),"",VLOOKUP('Choose Housekeeping Genes'!$A22,Calculations!$A$4:$L$99,5,0))</f>
      </c>
      <c r="AB23" s="28">
        <f>IF(ISERROR(VLOOKUP('Choose Housekeeping Genes'!$A22,Calculations!$A$4:$L$99,6,0)),"",VLOOKUP('Choose Housekeeping Genes'!$A22,Calculations!$A$4:$L$99,6,0))</f>
      </c>
      <c r="AC23" s="28">
        <f>IF(ISERROR(VLOOKUP('Choose Housekeeping Genes'!$A22,Calculations!$A$4:$L$99,7,0)),"",VLOOKUP('Choose Housekeeping Genes'!$A22,Calculations!$A$4:$L$99,7,0))</f>
      </c>
      <c r="AD23" s="28">
        <f>IF(ISERROR(VLOOKUP('Choose Housekeeping Genes'!$A22,Calculations!$A$4:$L$99,8,0)),"",VLOOKUP('Choose Housekeeping Genes'!$A22,Calculations!$A$4:$L$99,8,0))</f>
      </c>
      <c r="AE23" s="28">
        <f>IF(ISERROR(VLOOKUP('Choose Housekeeping Genes'!$A22,Calculations!$A$4:$L$99,9,0)),"",VLOOKUP('Choose Housekeeping Genes'!$A22,Calculations!$A$4:$L$99,9,0))</f>
      </c>
      <c r="AF23" s="28">
        <f>IF(ISERROR(VLOOKUP('Choose Housekeeping Genes'!$A22,Calculations!$A$4:$L$99,10,0)),"",VLOOKUP('Choose Housekeeping Genes'!$A22,Calculations!$A$4:$L$99,10,0))</f>
      </c>
      <c r="AG23" s="28">
        <f>IF(ISERROR(VLOOKUP('Choose Housekeeping Genes'!$A22,Calculations!$A$4:$L$99,11,0)),"",VLOOKUP('Choose Housekeeping Genes'!$A22,Calculations!$A$4:$L$99,11,0))</f>
      </c>
      <c r="AH23" s="39">
        <f>IF(ISERROR(VLOOKUP('Choose Housekeeping Genes'!$A22,Calculations!$A$4:$M$99,12,0)),"",VLOOKUP('Choose Housekeeping Genes'!$A22,Calculations!$A$4:$M$99,12,0))</f>
      </c>
      <c r="AI23" s="27">
        <f>IF(ISERROR(VLOOKUP('Choose Housekeeping Genes'!$A22,Calculations!$A$4:$AA$99,15,0)),"",VLOOKUP('Choose Housekeeping Genes'!$A22,Calculations!$A$4:$AA$99,15,0))</f>
      </c>
      <c r="AJ23" s="28">
        <f>IF(ISERROR(VLOOKUP('Choose Housekeeping Genes'!$A22,Calculations!$A$4:$AA$99,16,0)),"",VLOOKUP('Choose Housekeeping Genes'!$A22,Calculations!$A$4:$AA$99,16,0))</f>
      </c>
      <c r="AK23" s="28">
        <f>IF(ISERROR(VLOOKUP('Choose Housekeeping Genes'!$A22,Calculations!$A$4:$AA$99,17,0)),"",VLOOKUP('Choose Housekeeping Genes'!$A22,Calculations!$A$4:$AA$99,17,0))</f>
      </c>
      <c r="AL23" s="28">
        <f>IF(ISERROR(VLOOKUP('Choose Housekeeping Genes'!$A22,Calculations!$A$4:$AA$99,18,0)),"",VLOOKUP('Choose Housekeeping Genes'!$A22,Calculations!$A$4:$AA$99,18,0))</f>
      </c>
      <c r="AM23" s="28">
        <f>IF(ISERROR(VLOOKUP('Choose Housekeeping Genes'!$A22,Calculations!$A$4:$AA$99,19,0)),"",VLOOKUP('Choose Housekeeping Genes'!$A22,Calculations!$A$4:$AA$99,19,0))</f>
      </c>
      <c r="AN23" s="28">
        <f>IF(ISERROR(VLOOKUP('Choose Housekeeping Genes'!$A22,Calculations!$A$4:$AA$99,20,0)),"",VLOOKUP('Choose Housekeeping Genes'!$A22,Calculations!$A$4:$AA$99,20,0))</f>
      </c>
      <c r="AO23" s="26">
        <f>IF(ISERROR(VLOOKUP('Choose Housekeeping Genes'!$A22,Calculations!$A$4:$AA$99,21,0)),"",VLOOKUP('Choose Housekeeping Genes'!$A22,Calculations!$A$4:$AA$99,21,0))</f>
      </c>
      <c r="AP23" s="26">
        <f>IF(ISERROR(VLOOKUP('Choose Housekeeping Genes'!$A22,Calculations!$A$4:$AA$99,22,0)),"",VLOOKUP('Choose Housekeeping Genes'!$A22,Calculations!$A$4:$AA$99,22,0))</f>
      </c>
      <c r="AQ23" s="26">
        <f>IF(ISERROR(VLOOKUP('Choose Housekeeping Genes'!$A22,Calculations!$A$4:$AA$99,23,0)),"",VLOOKUP('Choose Housekeeping Genes'!$A22,Calculations!$A$4:$AA$99,23,0))</f>
      </c>
      <c r="AR23" s="38">
        <f>IF(ISERROR(VLOOKUP('Choose Housekeeping Genes'!$A22,Calculations!$A$4:$AA$99,24,0)),"",VLOOKUP('Choose Housekeeping Genes'!$A22,Calculations!$A$4:$AA$99,24,0))</f>
      </c>
      <c r="AS23" s="44" t="str">
        <f t="shared" si="21"/>
        <v>Cnbp</v>
      </c>
      <c r="AT23" s="13" t="s">
        <v>215</v>
      </c>
      <c r="AU23" s="14">
        <f t="shared" si="22"/>
        <v>8.394573999999999</v>
      </c>
      <c r="AV23" s="14">
        <f t="shared" si="0"/>
      </c>
      <c r="AW23" s="14">
        <f t="shared" si="1"/>
      </c>
      <c r="AX23" s="14">
        <f t="shared" si="2"/>
      </c>
      <c r="AY23" s="14">
        <f t="shared" si="3"/>
      </c>
      <c r="AZ23" s="14">
        <f t="shared" si="4"/>
      </c>
      <c r="BA23" s="14">
        <f t="shared" si="5"/>
      </c>
      <c r="BB23" s="14">
        <f t="shared" si="6"/>
      </c>
      <c r="BC23" s="14">
        <f t="shared" si="7"/>
      </c>
      <c r="BD23" s="14">
        <f t="shared" si="8"/>
      </c>
      <c r="BE23" s="14">
        <f t="shared" si="9"/>
        <v>8.340869999999999</v>
      </c>
      <c r="BF23" s="14">
        <f t="shared" si="10"/>
      </c>
      <c r="BG23" s="14">
        <f t="shared" si="11"/>
      </c>
      <c r="BH23" s="14">
        <f t="shared" si="12"/>
      </c>
      <c r="BI23" s="14">
        <f t="shared" si="13"/>
      </c>
      <c r="BJ23" s="14">
        <f t="shared" si="14"/>
      </c>
      <c r="BK23" s="14">
        <f t="shared" si="15"/>
      </c>
      <c r="BL23" s="14">
        <f t="shared" si="16"/>
      </c>
      <c r="BM23" s="14">
        <f t="shared" si="17"/>
      </c>
      <c r="BN23" s="14">
        <f t="shared" si="18"/>
      </c>
      <c r="BO23" s="46">
        <f t="shared" si="23"/>
        <v>8.394573999999999</v>
      </c>
      <c r="BP23" s="46">
        <f t="shared" si="24"/>
        <v>8.340869999999999</v>
      </c>
      <c r="BQ23" s="44" t="str">
        <f t="shared" si="25"/>
        <v>Cnbp</v>
      </c>
      <c r="BR23" s="13" t="s">
        <v>698</v>
      </c>
      <c r="BS23" s="47">
        <f t="shared" si="26"/>
        <v>0.0029715389359852135</v>
      </c>
      <c r="BT23" s="47">
        <f t="shared" si="27"/>
      </c>
      <c r="BU23" s="47">
        <f t="shared" si="28"/>
      </c>
      <c r="BV23" s="47">
        <f t="shared" si="29"/>
      </c>
      <c r="BW23" s="47">
        <f t="shared" si="30"/>
      </c>
      <c r="BX23" s="47">
        <f t="shared" si="31"/>
      </c>
      <c r="BY23" s="47">
        <f t="shared" si="32"/>
      </c>
      <c r="BZ23" s="47">
        <f t="shared" si="33"/>
      </c>
      <c r="CA23" s="47">
        <f t="shared" si="34"/>
      </c>
      <c r="CB23" s="47">
        <f t="shared" si="35"/>
      </c>
      <c r="CC23" s="47">
        <f t="shared" si="36"/>
        <v>0.003084238400452632</v>
      </c>
      <c r="CD23" s="47">
        <f t="shared" si="37"/>
      </c>
      <c r="CE23" s="47">
        <f t="shared" si="38"/>
      </c>
      <c r="CF23" s="47">
        <f t="shared" si="39"/>
      </c>
      <c r="CG23" s="47">
        <f t="shared" si="40"/>
      </c>
      <c r="CH23" s="47">
        <f t="shared" si="41"/>
      </c>
      <c r="CI23" s="47">
        <f t="shared" si="42"/>
      </c>
      <c r="CJ23" s="47">
        <f t="shared" si="43"/>
      </c>
      <c r="CK23" s="47">
        <f t="shared" si="44"/>
      </c>
      <c r="CL23" s="47">
        <f t="shared" si="45"/>
      </c>
    </row>
    <row r="24" spans="1:90" ht="13.5">
      <c r="A24" s="15" t="str">
        <f>'Gene Table'!D23</f>
        <v>Cpt1a</v>
      </c>
      <c r="B24" s="13" t="s">
        <v>221</v>
      </c>
      <c r="C24" s="14">
        <f>IF('Test Sample Data'!C23="","",IF(SUM('Test Sample Data'!C$3:C$98)&gt;10,IF(AND(ISNUMBER('Test Sample Data'!C23),'Test Sample Data'!C23&lt;35,'Test Sample Data'!C23&gt;0),'Test Sample Data'!C23,35),""))</f>
        <v>24.659609</v>
      </c>
      <c r="D24" s="14">
        <f>IF('Test Sample Data'!D23="","",IF(SUM('Test Sample Data'!D$3:D$98)&gt;10,IF(AND(ISNUMBER('Test Sample Data'!D23),'Test Sample Data'!D23&lt;35,'Test Sample Data'!D23&gt;0),'Test Sample Data'!D23,35),""))</f>
      </c>
      <c r="E24" s="14">
        <f>IF('Test Sample Data'!E23="","",IF(SUM('Test Sample Data'!E$3:E$98)&gt;10,IF(AND(ISNUMBER('Test Sample Data'!E23),'Test Sample Data'!E23&lt;35,'Test Sample Data'!E23&gt;0),'Test Sample Data'!E23,35),""))</f>
      </c>
      <c r="F24" s="14">
        <f>IF('Test Sample Data'!F23="","",IF(SUM('Test Sample Data'!F$3:F$98)&gt;10,IF(AND(ISNUMBER('Test Sample Data'!F23),'Test Sample Data'!F23&lt;35,'Test Sample Data'!F23&gt;0),'Test Sample Data'!F23,35),""))</f>
      </c>
      <c r="G24" s="14">
        <f>IF('Test Sample Data'!G23="","",IF(SUM('Test Sample Data'!G$3:G$98)&gt;10,IF(AND(ISNUMBER('Test Sample Data'!G23),'Test Sample Data'!G23&lt;35,'Test Sample Data'!G23&gt;0),'Test Sample Data'!G23,35),""))</f>
      </c>
      <c r="H24" s="14">
        <f>IF('Test Sample Data'!H23="","",IF(SUM('Test Sample Data'!H$3:H$98)&gt;10,IF(AND(ISNUMBER('Test Sample Data'!H23),'Test Sample Data'!H23&lt;35,'Test Sample Data'!H23&gt;0),'Test Sample Data'!H23,35),""))</f>
      </c>
      <c r="I24" s="14">
        <f>IF('Test Sample Data'!I23="","",IF(SUM('Test Sample Data'!I$3:I$98)&gt;10,IF(AND(ISNUMBER('Test Sample Data'!I23),'Test Sample Data'!I23&lt;35,'Test Sample Data'!I23&gt;0),'Test Sample Data'!I23,35),""))</f>
      </c>
      <c r="J24" s="14">
        <f>IF('Test Sample Data'!J23="","",IF(SUM('Test Sample Data'!J$3:J$98)&gt;10,IF(AND(ISNUMBER('Test Sample Data'!J23),'Test Sample Data'!J23&lt;35,'Test Sample Data'!J23&gt;0),'Test Sample Data'!J23,35),""))</f>
      </c>
      <c r="K24" s="14">
        <f>IF('Test Sample Data'!K23="","",IF(SUM('Test Sample Data'!K$3:K$98)&gt;10,IF(AND(ISNUMBER('Test Sample Data'!K23),'Test Sample Data'!K23&lt;35,'Test Sample Data'!K23&gt;0),'Test Sample Data'!K23,35),""))</f>
      </c>
      <c r="L24" s="14">
        <f>IF('Test Sample Data'!L23="","",IF(SUM('Test Sample Data'!L$3:L$98)&gt;10,IF(AND(ISNUMBER('Test Sample Data'!L23),'Test Sample Data'!L23&lt;35,'Test Sample Data'!L23&gt;0),'Test Sample Data'!L23,35),""))</f>
      </c>
      <c r="M24" s="14" t="str">
        <f>'Gene Table'!D23</f>
        <v>Cpt1a</v>
      </c>
      <c r="N24" s="13" t="s">
        <v>221</v>
      </c>
      <c r="O24" s="14">
        <f>IF('Control Sample Data'!C23="","",IF(SUM('Control Sample Data'!C$3:C$98)&gt;10,IF(AND(ISNUMBER('Control Sample Data'!C23),'Control Sample Data'!C23&lt;35,'Control Sample Data'!C23&gt;0),'Control Sample Data'!C23,35),""))</f>
        <v>23.544197</v>
      </c>
      <c r="P24" s="14">
        <f>IF('Control Sample Data'!D23="","",IF(SUM('Control Sample Data'!D$3:D$98)&gt;10,IF(AND(ISNUMBER('Control Sample Data'!D23),'Control Sample Data'!D23&lt;35,'Control Sample Data'!D23&gt;0),'Control Sample Data'!D23,35),""))</f>
      </c>
      <c r="Q24" s="14">
        <f>IF('Control Sample Data'!E23="","",IF(SUM('Control Sample Data'!E$3:E$98)&gt;10,IF(AND(ISNUMBER('Control Sample Data'!E23),'Control Sample Data'!E23&lt;35,'Control Sample Data'!E23&gt;0),'Control Sample Data'!E23,35),""))</f>
      </c>
      <c r="R24" s="14">
        <f>IF('Control Sample Data'!F23="","",IF(SUM('Control Sample Data'!F$3:F$98)&gt;10,IF(AND(ISNUMBER('Control Sample Data'!F23),'Control Sample Data'!F23&lt;35,'Control Sample Data'!F23&gt;0),'Control Sample Data'!F23,35),""))</f>
      </c>
      <c r="S24" s="14">
        <f>IF('Control Sample Data'!G23="","",IF(SUM('Control Sample Data'!G$3:G$98)&gt;10,IF(AND(ISNUMBER('Control Sample Data'!G23),'Control Sample Data'!G23&lt;35,'Control Sample Data'!G23&gt;0),'Control Sample Data'!G23,35),""))</f>
      </c>
      <c r="T24" s="14">
        <f>IF('Control Sample Data'!H23="","",IF(SUM('Control Sample Data'!H$3:H$98)&gt;10,IF(AND(ISNUMBER('Control Sample Data'!H23),'Control Sample Data'!H23&lt;35,'Control Sample Data'!H23&gt;0),'Control Sample Data'!H23,35),""))</f>
      </c>
      <c r="U24" s="14">
        <f>IF('Control Sample Data'!I23="","",IF(SUM('Control Sample Data'!I$3:I$98)&gt;10,IF(AND(ISNUMBER('Control Sample Data'!I23),'Control Sample Data'!I23&lt;35,'Control Sample Data'!I23&gt;0),'Control Sample Data'!I23,35),""))</f>
      </c>
      <c r="V24" s="14">
        <f>IF('Control Sample Data'!J23="","",IF(SUM('Control Sample Data'!J$3:J$98)&gt;10,IF(AND(ISNUMBER('Control Sample Data'!J23),'Control Sample Data'!J23&lt;35,'Control Sample Data'!J23&gt;0),'Control Sample Data'!J23,35),""))</f>
      </c>
      <c r="W24" s="14">
        <f>IF('Control Sample Data'!K23="","",IF(SUM('Control Sample Data'!K$3:K$98)&gt;10,IF(AND(ISNUMBER('Control Sample Data'!K23),'Control Sample Data'!K23&lt;35,'Control Sample Data'!K23&gt;0),'Control Sample Data'!K23,35),""))</f>
      </c>
      <c r="X24" s="14">
        <f>IF('Control Sample Data'!L23="","",IF(SUM('Control Sample Data'!L$3:L$98)&gt;10,IF(AND(ISNUMBER('Control Sample Data'!L23),'Control Sample Data'!L23&lt;35,'Control Sample Data'!L23&gt;0),'Control Sample Data'!L23,35),""))</f>
      </c>
      <c r="Y24" s="29" t="s">
        <v>699</v>
      </c>
      <c r="Z24" s="29"/>
      <c r="AA24" s="29"/>
      <c r="AB24" s="29"/>
      <c r="AC24" s="29"/>
      <c r="AD24" s="29"/>
      <c r="AE24" s="29"/>
      <c r="AF24" s="29"/>
      <c r="AG24" s="29"/>
      <c r="AH24" s="29"/>
      <c r="AI24" s="29"/>
      <c r="AJ24" s="29"/>
      <c r="AK24" s="29"/>
      <c r="AL24" s="29"/>
      <c r="AM24" s="29"/>
      <c r="AN24" s="29"/>
      <c r="AO24" s="29"/>
      <c r="AP24" s="29"/>
      <c r="AQ24" s="29"/>
      <c r="AR24" s="29"/>
      <c r="AS24" s="44" t="str">
        <f t="shared" si="21"/>
        <v>Cpt1a</v>
      </c>
      <c r="AT24" s="13" t="s">
        <v>221</v>
      </c>
      <c r="AU24" s="14">
        <f t="shared" si="22"/>
        <v>8.906692</v>
      </c>
      <c r="AV24" s="14">
        <f t="shared" si="0"/>
      </c>
      <c r="AW24" s="14">
        <f t="shared" si="1"/>
      </c>
      <c r="AX24" s="14">
        <f t="shared" si="2"/>
      </c>
      <c r="AY24" s="14">
        <f t="shared" si="3"/>
      </c>
      <c r="AZ24" s="14">
        <f t="shared" si="4"/>
      </c>
      <c r="BA24" s="14">
        <f t="shared" si="5"/>
      </c>
      <c r="BB24" s="14">
        <f t="shared" si="6"/>
      </c>
      <c r="BC24" s="14">
        <f t="shared" si="7"/>
      </c>
      <c r="BD24" s="14">
        <f t="shared" si="8"/>
      </c>
      <c r="BE24" s="14">
        <f t="shared" si="9"/>
        <v>7.795797</v>
      </c>
      <c r="BF24" s="14">
        <f t="shared" si="10"/>
      </c>
      <c r="BG24" s="14">
        <f t="shared" si="11"/>
      </c>
      <c r="BH24" s="14">
        <f t="shared" si="12"/>
      </c>
      <c r="BI24" s="14">
        <f t="shared" si="13"/>
      </c>
      <c r="BJ24" s="14">
        <f t="shared" si="14"/>
      </c>
      <c r="BK24" s="14">
        <f t="shared" si="15"/>
      </c>
      <c r="BL24" s="14">
        <f t="shared" si="16"/>
      </c>
      <c r="BM24" s="14">
        <f t="shared" si="17"/>
      </c>
      <c r="BN24" s="14">
        <f t="shared" si="18"/>
      </c>
      <c r="BO24" s="46">
        <f t="shared" si="23"/>
        <v>8.906692</v>
      </c>
      <c r="BP24" s="46">
        <f t="shared" si="24"/>
        <v>7.795797</v>
      </c>
      <c r="BQ24" s="44" t="str">
        <f t="shared" si="25"/>
        <v>Cpt1a</v>
      </c>
      <c r="BR24" s="13" t="s">
        <v>700</v>
      </c>
      <c r="BS24" s="47">
        <f t="shared" si="26"/>
        <v>0.0020836201363773677</v>
      </c>
      <c r="BT24" s="47">
        <f t="shared" si="27"/>
      </c>
      <c r="BU24" s="47">
        <f t="shared" si="28"/>
      </c>
      <c r="BV24" s="47">
        <f t="shared" si="29"/>
      </c>
      <c r="BW24" s="47">
        <f t="shared" si="30"/>
      </c>
      <c r="BX24" s="47">
        <f t="shared" si="31"/>
      </c>
      <c r="BY24" s="47">
        <f t="shared" si="32"/>
      </c>
      <c r="BZ24" s="47">
        <f t="shared" si="33"/>
      </c>
      <c r="CA24" s="47">
        <f t="shared" si="34"/>
      </c>
      <c r="CB24" s="47">
        <f t="shared" si="35"/>
      </c>
      <c r="CC24" s="47">
        <f t="shared" si="36"/>
        <v>0.004500194275665372</v>
      </c>
      <c r="CD24" s="47">
        <f t="shared" si="37"/>
      </c>
      <c r="CE24" s="47">
        <f t="shared" si="38"/>
      </c>
      <c r="CF24" s="47">
        <f t="shared" si="39"/>
      </c>
      <c r="CG24" s="47">
        <f t="shared" si="40"/>
      </c>
      <c r="CH24" s="47">
        <f t="shared" si="41"/>
      </c>
      <c r="CI24" s="47">
        <f t="shared" si="42"/>
      </c>
      <c r="CJ24" s="47">
        <f t="shared" si="43"/>
      </c>
      <c r="CK24" s="47">
        <f t="shared" si="44"/>
      </c>
      <c r="CL24" s="47">
        <f t="shared" si="45"/>
      </c>
    </row>
    <row r="25" spans="1:90" ht="12.75">
      <c r="A25" s="15" t="str">
        <f>'Gene Table'!D24</f>
        <v>Cpt2</v>
      </c>
      <c r="B25" s="13" t="s">
        <v>227</v>
      </c>
      <c r="C25" s="14">
        <f>IF('Test Sample Data'!C24="","",IF(SUM('Test Sample Data'!C$3:C$98)&gt;10,IF(AND(ISNUMBER('Test Sample Data'!C24),'Test Sample Data'!C24&lt;35,'Test Sample Data'!C24&gt;0),'Test Sample Data'!C24,35),""))</f>
        <v>22.869879</v>
      </c>
      <c r="D25" s="14">
        <f>IF('Test Sample Data'!D24="","",IF(SUM('Test Sample Data'!D$3:D$98)&gt;10,IF(AND(ISNUMBER('Test Sample Data'!D24),'Test Sample Data'!D24&lt;35,'Test Sample Data'!D24&gt;0),'Test Sample Data'!D24,35),""))</f>
      </c>
      <c r="E25" s="14">
        <f>IF('Test Sample Data'!E24="","",IF(SUM('Test Sample Data'!E$3:E$98)&gt;10,IF(AND(ISNUMBER('Test Sample Data'!E24),'Test Sample Data'!E24&lt;35,'Test Sample Data'!E24&gt;0),'Test Sample Data'!E24,35),""))</f>
      </c>
      <c r="F25" s="14">
        <f>IF('Test Sample Data'!F24="","",IF(SUM('Test Sample Data'!F$3:F$98)&gt;10,IF(AND(ISNUMBER('Test Sample Data'!F24),'Test Sample Data'!F24&lt;35,'Test Sample Data'!F24&gt;0),'Test Sample Data'!F24,35),""))</f>
      </c>
      <c r="G25" s="14">
        <f>IF('Test Sample Data'!G24="","",IF(SUM('Test Sample Data'!G$3:G$98)&gt;10,IF(AND(ISNUMBER('Test Sample Data'!G24),'Test Sample Data'!G24&lt;35,'Test Sample Data'!G24&gt;0),'Test Sample Data'!G24,35),""))</f>
      </c>
      <c r="H25" s="14">
        <f>IF('Test Sample Data'!H24="","",IF(SUM('Test Sample Data'!H$3:H$98)&gt;10,IF(AND(ISNUMBER('Test Sample Data'!H24),'Test Sample Data'!H24&lt;35,'Test Sample Data'!H24&gt;0),'Test Sample Data'!H24,35),""))</f>
      </c>
      <c r="I25" s="14">
        <f>IF('Test Sample Data'!I24="","",IF(SUM('Test Sample Data'!I$3:I$98)&gt;10,IF(AND(ISNUMBER('Test Sample Data'!I24),'Test Sample Data'!I24&lt;35,'Test Sample Data'!I24&gt;0),'Test Sample Data'!I24,35),""))</f>
      </c>
      <c r="J25" s="14">
        <f>IF('Test Sample Data'!J24="","",IF(SUM('Test Sample Data'!J$3:J$98)&gt;10,IF(AND(ISNUMBER('Test Sample Data'!J24),'Test Sample Data'!J24&lt;35,'Test Sample Data'!J24&gt;0),'Test Sample Data'!J24,35),""))</f>
      </c>
      <c r="K25" s="14">
        <f>IF('Test Sample Data'!K24="","",IF(SUM('Test Sample Data'!K$3:K$98)&gt;10,IF(AND(ISNUMBER('Test Sample Data'!K24),'Test Sample Data'!K24&lt;35,'Test Sample Data'!K24&gt;0),'Test Sample Data'!K24,35),""))</f>
      </c>
      <c r="L25" s="14">
        <f>IF('Test Sample Data'!L24="","",IF(SUM('Test Sample Data'!L$3:L$98)&gt;10,IF(AND(ISNUMBER('Test Sample Data'!L24),'Test Sample Data'!L24&lt;35,'Test Sample Data'!L24&gt;0),'Test Sample Data'!L24,35),""))</f>
      </c>
      <c r="M25" s="14" t="str">
        <f>'Gene Table'!D24</f>
        <v>Cpt2</v>
      </c>
      <c r="N25" s="13" t="s">
        <v>227</v>
      </c>
      <c r="O25" s="14">
        <f>IF('Control Sample Data'!C24="","",IF(SUM('Control Sample Data'!C$3:C$98)&gt;10,IF(AND(ISNUMBER('Control Sample Data'!C24),'Control Sample Data'!C24&lt;35,'Control Sample Data'!C24&gt;0),'Control Sample Data'!C24,35),""))</f>
        <v>23.676785</v>
      </c>
      <c r="P25" s="14">
        <f>IF('Control Sample Data'!D24="","",IF(SUM('Control Sample Data'!D$3:D$98)&gt;10,IF(AND(ISNUMBER('Control Sample Data'!D24),'Control Sample Data'!D24&lt;35,'Control Sample Data'!D24&gt;0),'Control Sample Data'!D24,35),""))</f>
      </c>
      <c r="Q25" s="14">
        <f>IF('Control Sample Data'!E24="","",IF(SUM('Control Sample Data'!E$3:E$98)&gt;10,IF(AND(ISNUMBER('Control Sample Data'!E24),'Control Sample Data'!E24&lt;35,'Control Sample Data'!E24&gt;0),'Control Sample Data'!E24,35),""))</f>
      </c>
      <c r="R25" s="14">
        <f>IF('Control Sample Data'!F24="","",IF(SUM('Control Sample Data'!F$3:F$98)&gt;10,IF(AND(ISNUMBER('Control Sample Data'!F24),'Control Sample Data'!F24&lt;35,'Control Sample Data'!F24&gt;0),'Control Sample Data'!F24,35),""))</f>
      </c>
      <c r="S25" s="14">
        <f>IF('Control Sample Data'!G24="","",IF(SUM('Control Sample Data'!G$3:G$98)&gt;10,IF(AND(ISNUMBER('Control Sample Data'!G24),'Control Sample Data'!G24&lt;35,'Control Sample Data'!G24&gt;0),'Control Sample Data'!G24,35),""))</f>
      </c>
      <c r="T25" s="14">
        <f>IF('Control Sample Data'!H24="","",IF(SUM('Control Sample Data'!H$3:H$98)&gt;10,IF(AND(ISNUMBER('Control Sample Data'!H24),'Control Sample Data'!H24&lt;35,'Control Sample Data'!H24&gt;0),'Control Sample Data'!H24,35),""))</f>
      </c>
      <c r="U25" s="14">
        <f>IF('Control Sample Data'!I24="","",IF(SUM('Control Sample Data'!I$3:I$98)&gt;10,IF(AND(ISNUMBER('Control Sample Data'!I24),'Control Sample Data'!I24&lt;35,'Control Sample Data'!I24&gt;0),'Control Sample Data'!I24,35),""))</f>
      </c>
      <c r="V25" s="14">
        <f>IF('Control Sample Data'!J24="","",IF(SUM('Control Sample Data'!J$3:J$98)&gt;10,IF(AND(ISNUMBER('Control Sample Data'!J24),'Control Sample Data'!J24&lt;35,'Control Sample Data'!J24&gt;0),'Control Sample Data'!J24,35),""))</f>
      </c>
      <c r="W25" s="14">
        <f>IF('Control Sample Data'!K24="","",IF(SUM('Control Sample Data'!K$3:K$98)&gt;10,IF(AND(ISNUMBER('Control Sample Data'!K24),'Control Sample Data'!K24&lt;35,'Control Sample Data'!K24&gt;0),'Control Sample Data'!K24,35),""))</f>
      </c>
      <c r="X25" s="14">
        <f>IF('Control Sample Data'!L24="","",IF(SUM('Control Sample Data'!L$3:L$98)&gt;10,IF(AND(ISNUMBER('Control Sample Data'!L24),'Control Sample Data'!L24&lt;35,'Control Sample Data'!L24&gt;0),'Control Sample Data'!L24,35),""))</f>
      </c>
      <c r="Y25" s="30" t="s">
        <v>701</v>
      </c>
      <c r="Z25" s="31"/>
      <c r="AA25" s="31"/>
      <c r="AB25" s="31"/>
      <c r="AC25" s="31"/>
      <c r="AD25" s="31"/>
      <c r="AE25" s="31"/>
      <c r="AF25" s="31"/>
      <c r="AG25" s="31"/>
      <c r="AH25" s="40"/>
      <c r="AI25" s="30" t="s">
        <v>701</v>
      </c>
      <c r="AJ25" s="31"/>
      <c r="AK25" s="31"/>
      <c r="AL25" s="31"/>
      <c r="AM25" s="31"/>
      <c r="AN25" s="31"/>
      <c r="AO25" s="31"/>
      <c r="AP25" s="31"/>
      <c r="AQ25" s="31"/>
      <c r="AR25" s="40"/>
      <c r="AS25" s="44" t="str">
        <f t="shared" si="21"/>
        <v>Cpt2</v>
      </c>
      <c r="AT25" s="13" t="s">
        <v>227</v>
      </c>
      <c r="AU25" s="14">
        <f t="shared" si="22"/>
        <v>7.116962000000001</v>
      </c>
      <c r="AV25" s="14">
        <f t="shared" si="0"/>
      </c>
      <c r="AW25" s="14">
        <f t="shared" si="1"/>
      </c>
      <c r="AX25" s="14">
        <f t="shared" si="2"/>
      </c>
      <c r="AY25" s="14">
        <f t="shared" si="3"/>
      </c>
      <c r="AZ25" s="14">
        <f t="shared" si="4"/>
      </c>
      <c r="BA25" s="14">
        <f t="shared" si="5"/>
      </c>
      <c r="BB25" s="14">
        <f t="shared" si="6"/>
      </c>
      <c r="BC25" s="14">
        <f t="shared" si="7"/>
      </c>
      <c r="BD25" s="14">
        <f t="shared" si="8"/>
      </c>
      <c r="BE25" s="14">
        <f t="shared" si="9"/>
        <v>7.928384999999999</v>
      </c>
      <c r="BF25" s="14">
        <f t="shared" si="10"/>
      </c>
      <c r="BG25" s="14">
        <f t="shared" si="11"/>
      </c>
      <c r="BH25" s="14">
        <f t="shared" si="12"/>
      </c>
      <c r="BI25" s="14">
        <f t="shared" si="13"/>
      </c>
      <c r="BJ25" s="14">
        <f t="shared" si="14"/>
      </c>
      <c r="BK25" s="14">
        <f t="shared" si="15"/>
      </c>
      <c r="BL25" s="14">
        <f t="shared" si="16"/>
      </c>
      <c r="BM25" s="14">
        <f t="shared" si="17"/>
      </c>
      <c r="BN25" s="14">
        <f t="shared" si="18"/>
      </c>
      <c r="BO25" s="46">
        <f t="shared" si="23"/>
        <v>7.116962000000001</v>
      </c>
      <c r="BP25" s="46">
        <f t="shared" si="24"/>
        <v>7.928384999999999</v>
      </c>
      <c r="BQ25" s="44" t="str">
        <f t="shared" si="25"/>
        <v>Cpt2</v>
      </c>
      <c r="BR25" s="13" t="s">
        <v>702</v>
      </c>
      <c r="BS25" s="47">
        <f t="shared" si="26"/>
        <v>0.007204120359790633</v>
      </c>
      <c r="BT25" s="47">
        <f t="shared" si="27"/>
      </c>
      <c r="BU25" s="47">
        <f t="shared" si="28"/>
      </c>
      <c r="BV25" s="47">
        <f t="shared" si="29"/>
      </c>
      <c r="BW25" s="47">
        <f t="shared" si="30"/>
      </c>
      <c r="BX25" s="47">
        <f t="shared" si="31"/>
      </c>
      <c r="BY25" s="47">
        <f t="shared" si="32"/>
      </c>
      <c r="BZ25" s="47">
        <f t="shared" si="33"/>
      </c>
      <c r="CA25" s="47">
        <f t="shared" si="34"/>
      </c>
      <c r="CB25" s="47">
        <f t="shared" si="35"/>
      </c>
      <c r="CC25" s="47">
        <f t="shared" si="36"/>
        <v>0.004105048549851103</v>
      </c>
      <c r="CD25" s="47">
        <f t="shared" si="37"/>
      </c>
      <c r="CE25" s="47">
        <f t="shared" si="38"/>
      </c>
      <c r="CF25" s="47">
        <f t="shared" si="39"/>
      </c>
      <c r="CG25" s="47">
        <f t="shared" si="40"/>
      </c>
      <c r="CH25" s="47">
        <f t="shared" si="41"/>
      </c>
      <c r="CI25" s="47">
        <f t="shared" si="42"/>
      </c>
      <c r="CJ25" s="47">
        <f t="shared" si="43"/>
      </c>
      <c r="CK25" s="47">
        <f t="shared" si="44"/>
      </c>
      <c r="CL25" s="47">
        <f t="shared" si="45"/>
      </c>
    </row>
    <row r="26" spans="1:90" ht="13.5">
      <c r="A26" s="15" t="str">
        <f>'Gene Table'!D25</f>
        <v>Cyp2e1</v>
      </c>
      <c r="B26" s="13" t="s">
        <v>233</v>
      </c>
      <c r="C26" s="14">
        <f>IF('Test Sample Data'!C25="","",IF(SUM('Test Sample Data'!C$3:C$98)&gt;10,IF(AND(ISNUMBER('Test Sample Data'!C25),'Test Sample Data'!C25&lt;35,'Test Sample Data'!C25&gt;0),'Test Sample Data'!C25,35),""))</f>
        <v>16.706318</v>
      </c>
      <c r="D26" s="14">
        <f>IF('Test Sample Data'!D25="","",IF(SUM('Test Sample Data'!D$3:D$98)&gt;10,IF(AND(ISNUMBER('Test Sample Data'!D25),'Test Sample Data'!D25&lt;35,'Test Sample Data'!D25&gt;0),'Test Sample Data'!D25,35),""))</f>
      </c>
      <c r="E26" s="14">
        <f>IF('Test Sample Data'!E25="","",IF(SUM('Test Sample Data'!E$3:E$98)&gt;10,IF(AND(ISNUMBER('Test Sample Data'!E25),'Test Sample Data'!E25&lt;35,'Test Sample Data'!E25&gt;0),'Test Sample Data'!E25,35),""))</f>
      </c>
      <c r="F26" s="14">
        <f>IF('Test Sample Data'!F25="","",IF(SUM('Test Sample Data'!F$3:F$98)&gt;10,IF(AND(ISNUMBER('Test Sample Data'!F25),'Test Sample Data'!F25&lt;35,'Test Sample Data'!F25&gt;0),'Test Sample Data'!F25,35),""))</f>
      </c>
      <c r="G26" s="14">
        <f>IF('Test Sample Data'!G25="","",IF(SUM('Test Sample Data'!G$3:G$98)&gt;10,IF(AND(ISNUMBER('Test Sample Data'!G25),'Test Sample Data'!G25&lt;35,'Test Sample Data'!G25&gt;0),'Test Sample Data'!G25,35),""))</f>
      </c>
      <c r="H26" s="14">
        <f>IF('Test Sample Data'!H25="","",IF(SUM('Test Sample Data'!H$3:H$98)&gt;10,IF(AND(ISNUMBER('Test Sample Data'!H25),'Test Sample Data'!H25&lt;35,'Test Sample Data'!H25&gt;0),'Test Sample Data'!H25,35),""))</f>
      </c>
      <c r="I26" s="14">
        <f>IF('Test Sample Data'!I25="","",IF(SUM('Test Sample Data'!I$3:I$98)&gt;10,IF(AND(ISNUMBER('Test Sample Data'!I25),'Test Sample Data'!I25&lt;35,'Test Sample Data'!I25&gt;0),'Test Sample Data'!I25,35),""))</f>
      </c>
      <c r="J26" s="14">
        <f>IF('Test Sample Data'!J25="","",IF(SUM('Test Sample Data'!J$3:J$98)&gt;10,IF(AND(ISNUMBER('Test Sample Data'!J25),'Test Sample Data'!J25&lt;35,'Test Sample Data'!J25&gt;0),'Test Sample Data'!J25,35),""))</f>
      </c>
      <c r="K26" s="14">
        <f>IF('Test Sample Data'!K25="","",IF(SUM('Test Sample Data'!K$3:K$98)&gt;10,IF(AND(ISNUMBER('Test Sample Data'!K25),'Test Sample Data'!K25&lt;35,'Test Sample Data'!K25&gt;0),'Test Sample Data'!K25,35),""))</f>
      </c>
      <c r="L26" s="14">
        <f>IF('Test Sample Data'!L25="","",IF(SUM('Test Sample Data'!L$3:L$98)&gt;10,IF(AND(ISNUMBER('Test Sample Data'!L25),'Test Sample Data'!L25&lt;35,'Test Sample Data'!L25&gt;0),'Test Sample Data'!L25,35),""))</f>
      </c>
      <c r="M26" s="14" t="str">
        <f>'Gene Table'!D25</f>
        <v>Cyp2e1</v>
      </c>
      <c r="N26" s="13" t="s">
        <v>233</v>
      </c>
      <c r="O26" s="14">
        <f>IF('Control Sample Data'!C25="","",IF(SUM('Control Sample Data'!C$3:C$98)&gt;10,IF(AND(ISNUMBER('Control Sample Data'!C25),'Control Sample Data'!C25&lt;35,'Control Sample Data'!C25&gt;0),'Control Sample Data'!C25,35),""))</f>
        <v>18.661057</v>
      </c>
      <c r="P26" s="14">
        <f>IF('Control Sample Data'!D25="","",IF(SUM('Control Sample Data'!D$3:D$98)&gt;10,IF(AND(ISNUMBER('Control Sample Data'!D25),'Control Sample Data'!D25&lt;35,'Control Sample Data'!D25&gt;0),'Control Sample Data'!D25,35),""))</f>
      </c>
      <c r="Q26" s="14">
        <f>IF('Control Sample Data'!E25="","",IF(SUM('Control Sample Data'!E$3:E$98)&gt;10,IF(AND(ISNUMBER('Control Sample Data'!E25),'Control Sample Data'!E25&lt;35,'Control Sample Data'!E25&gt;0),'Control Sample Data'!E25,35),""))</f>
      </c>
      <c r="R26" s="14">
        <f>IF('Control Sample Data'!F25="","",IF(SUM('Control Sample Data'!F$3:F$98)&gt;10,IF(AND(ISNUMBER('Control Sample Data'!F25),'Control Sample Data'!F25&lt;35,'Control Sample Data'!F25&gt;0),'Control Sample Data'!F25,35),""))</f>
      </c>
      <c r="S26" s="14">
        <f>IF('Control Sample Data'!G25="","",IF(SUM('Control Sample Data'!G$3:G$98)&gt;10,IF(AND(ISNUMBER('Control Sample Data'!G25),'Control Sample Data'!G25&lt;35,'Control Sample Data'!G25&gt;0),'Control Sample Data'!G25,35),""))</f>
      </c>
      <c r="T26" s="14">
        <f>IF('Control Sample Data'!H25="","",IF(SUM('Control Sample Data'!H$3:H$98)&gt;10,IF(AND(ISNUMBER('Control Sample Data'!H25),'Control Sample Data'!H25&lt;35,'Control Sample Data'!H25&gt;0),'Control Sample Data'!H25,35),""))</f>
      </c>
      <c r="U26" s="14">
        <f>IF('Control Sample Data'!I25="","",IF(SUM('Control Sample Data'!I$3:I$98)&gt;10,IF(AND(ISNUMBER('Control Sample Data'!I25),'Control Sample Data'!I25&lt;35,'Control Sample Data'!I25&gt;0),'Control Sample Data'!I25,35),""))</f>
      </c>
      <c r="V26" s="14">
        <f>IF('Control Sample Data'!J25="","",IF(SUM('Control Sample Data'!J$3:J$98)&gt;10,IF(AND(ISNUMBER('Control Sample Data'!J25),'Control Sample Data'!J25&lt;35,'Control Sample Data'!J25&gt;0),'Control Sample Data'!J25,35),""))</f>
      </c>
      <c r="W26" s="14">
        <f>IF('Control Sample Data'!K25="","",IF(SUM('Control Sample Data'!K$3:K$98)&gt;10,IF(AND(ISNUMBER('Control Sample Data'!K25),'Control Sample Data'!K25&lt;35,'Control Sample Data'!K25&gt;0),'Control Sample Data'!K25,35),""))</f>
      </c>
      <c r="X26" s="14">
        <f>IF('Control Sample Data'!L25="","",IF(SUM('Control Sample Data'!L$3:L$98)&gt;10,IF(AND(ISNUMBER('Control Sample Data'!L25),'Control Sample Data'!L25&lt;35,'Control Sample Data'!L25&gt;0),'Control Sample Data'!L25,35),""))</f>
      </c>
      <c r="Y26" s="32">
        <f aca="true" t="shared" si="46" ref="Y26:AR26">IF(ISERROR(AVERAGE(Y4:Y23)),0,AVERAGE(Y4:Y23))</f>
        <v>15.752917</v>
      </c>
      <c r="Z26" s="32">
        <f t="shared" si="46"/>
        <v>0</v>
      </c>
      <c r="AA26" s="32">
        <f t="shared" si="46"/>
        <v>0</v>
      </c>
      <c r="AB26" s="32">
        <f t="shared" si="46"/>
        <v>0</v>
      </c>
      <c r="AC26" s="32">
        <f t="shared" si="46"/>
        <v>0</v>
      </c>
      <c r="AD26" s="32">
        <f t="shared" si="46"/>
        <v>0</v>
      </c>
      <c r="AE26" s="32">
        <f t="shared" si="46"/>
        <v>0</v>
      </c>
      <c r="AF26" s="32">
        <f t="shared" si="46"/>
        <v>0</v>
      </c>
      <c r="AG26" s="32">
        <f t="shared" si="46"/>
        <v>0</v>
      </c>
      <c r="AH26" s="32">
        <f t="shared" si="46"/>
        <v>0</v>
      </c>
      <c r="AI26" s="32">
        <f t="shared" si="46"/>
        <v>15.7484</v>
      </c>
      <c r="AJ26" s="32">
        <f t="shared" si="46"/>
        <v>0</v>
      </c>
      <c r="AK26" s="32">
        <f t="shared" si="46"/>
        <v>0</v>
      </c>
      <c r="AL26" s="32">
        <f t="shared" si="46"/>
        <v>0</v>
      </c>
      <c r="AM26" s="32">
        <f t="shared" si="46"/>
        <v>0</v>
      </c>
      <c r="AN26" s="32">
        <f t="shared" si="46"/>
        <v>0</v>
      </c>
      <c r="AO26" s="32">
        <f t="shared" si="46"/>
        <v>0</v>
      </c>
      <c r="AP26" s="32">
        <f t="shared" si="46"/>
        <v>0</v>
      </c>
      <c r="AQ26" s="32">
        <f t="shared" si="46"/>
        <v>0</v>
      </c>
      <c r="AR26" s="32">
        <f t="shared" si="46"/>
        <v>0</v>
      </c>
      <c r="AS26" s="12" t="str">
        <f t="shared" si="21"/>
        <v>Cyp2e1</v>
      </c>
      <c r="AT26" s="13" t="s">
        <v>233</v>
      </c>
      <c r="AU26" s="14">
        <f t="shared" si="22"/>
        <v>0.9534009999999995</v>
      </c>
      <c r="AV26" s="14">
        <f t="shared" si="0"/>
      </c>
      <c r="AW26" s="14">
        <f t="shared" si="1"/>
      </c>
      <c r="AX26" s="14">
        <f t="shared" si="2"/>
      </c>
      <c r="AY26" s="14">
        <f t="shared" si="3"/>
      </c>
      <c r="AZ26" s="14">
        <f t="shared" si="4"/>
      </c>
      <c r="BA26" s="14">
        <f t="shared" si="5"/>
      </c>
      <c r="BB26" s="14">
        <f t="shared" si="6"/>
      </c>
      <c r="BC26" s="14">
        <f t="shared" si="7"/>
      </c>
      <c r="BD26" s="14">
        <f t="shared" si="8"/>
      </c>
      <c r="BE26" s="14">
        <f t="shared" si="9"/>
        <v>2.9126569999999994</v>
      </c>
      <c r="BF26" s="14">
        <f t="shared" si="10"/>
      </c>
      <c r="BG26" s="14">
        <f t="shared" si="11"/>
      </c>
      <c r="BH26" s="14">
        <f t="shared" si="12"/>
      </c>
      <c r="BI26" s="14">
        <f t="shared" si="13"/>
      </c>
      <c r="BJ26" s="14">
        <f t="shared" si="14"/>
      </c>
      <c r="BK26" s="14">
        <f t="shared" si="15"/>
      </c>
      <c r="BL26" s="14">
        <f t="shared" si="16"/>
      </c>
      <c r="BM26" s="14">
        <f t="shared" si="17"/>
      </c>
      <c r="BN26" s="14">
        <f t="shared" si="18"/>
      </c>
      <c r="BO26" s="46">
        <f t="shared" si="23"/>
        <v>0.9534009999999995</v>
      </c>
      <c r="BP26" s="46">
        <f t="shared" si="24"/>
        <v>2.9126569999999994</v>
      </c>
      <c r="BQ26" s="44" t="str">
        <f t="shared" si="25"/>
        <v>Cyp2e1</v>
      </c>
      <c r="BR26" s="13" t="s">
        <v>703</v>
      </c>
      <c r="BS26" s="47">
        <f t="shared" si="26"/>
        <v>0.516413635678965</v>
      </c>
      <c r="BT26" s="47">
        <f t="shared" si="27"/>
      </c>
      <c r="BU26" s="47">
        <f t="shared" si="28"/>
      </c>
      <c r="BV26" s="47">
        <f t="shared" si="29"/>
      </c>
      <c r="BW26" s="47">
        <f t="shared" si="30"/>
      </c>
      <c r="BX26" s="47">
        <f t="shared" si="31"/>
      </c>
      <c r="BY26" s="47">
        <f t="shared" si="32"/>
      </c>
      <c r="BZ26" s="47">
        <f t="shared" si="33"/>
      </c>
      <c r="CA26" s="47">
        <f t="shared" si="34"/>
      </c>
      <c r="CB26" s="47">
        <f t="shared" si="35"/>
      </c>
      <c r="CC26" s="47">
        <f t="shared" si="36"/>
        <v>0.1328014680392887</v>
      </c>
      <c r="CD26" s="47">
        <f t="shared" si="37"/>
      </c>
      <c r="CE26" s="47">
        <f t="shared" si="38"/>
      </c>
      <c r="CF26" s="47">
        <f t="shared" si="39"/>
      </c>
      <c r="CG26" s="47">
        <f t="shared" si="40"/>
      </c>
      <c r="CH26" s="47">
        <f t="shared" si="41"/>
      </c>
      <c r="CI26" s="47">
        <f t="shared" si="42"/>
      </c>
      <c r="CJ26" s="47">
        <f t="shared" si="43"/>
      </c>
      <c r="CK26" s="47">
        <f t="shared" si="44"/>
      </c>
      <c r="CL26" s="47">
        <f t="shared" si="45"/>
      </c>
    </row>
    <row r="27" spans="1:90" ht="12.75">
      <c r="A27" s="15" t="str">
        <f>'Gene Table'!D26</f>
        <v>Cyp7a1</v>
      </c>
      <c r="B27" s="13" t="s">
        <v>239</v>
      </c>
      <c r="C27" s="14">
        <f>IF('Test Sample Data'!C26="","",IF(SUM('Test Sample Data'!C$3:C$98)&gt;10,IF(AND(ISNUMBER('Test Sample Data'!C26),'Test Sample Data'!C26&lt;35,'Test Sample Data'!C26&gt;0),'Test Sample Data'!C26,35),""))</f>
        <v>22.96863</v>
      </c>
      <c r="D27" s="14">
        <f>IF('Test Sample Data'!D26="","",IF(SUM('Test Sample Data'!D$3:D$98)&gt;10,IF(AND(ISNUMBER('Test Sample Data'!D26),'Test Sample Data'!D26&lt;35,'Test Sample Data'!D26&gt;0),'Test Sample Data'!D26,35),""))</f>
      </c>
      <c r="E27" s="14">
        <f>IF('Test Sample Data'!E26="","",IF(SUM('Test Sample Data'!E$3:E$98)&gt;10,IF(AND(ISNUMBER('Test Sample Data'!E26),'Test Sample Data'!E26&lt;35,'Test Sample Data'!E26&gt;0),'Test Sample Data'!E26,35),""))</f>
      </c>
      <c r="F27" s="14">
        <f>IF('Test Sample Data'!F26="","",IF(SUM('Test Sample Data'!F$3:F$98)&gt;10,IF(AND(ISNUMBER('Test Sample Data'!F26),'Test Sample Data'!F26&lt;35,'Test Sample Data'!F26&gt;0),'Test Sample Data'!F26,35),""))</f>
      </c>
      <c r="G27" s="14">
        <f>IF('Test Sample Data'!G26="","",IF(SUM('Test Sample Data'!G$3:G$98)&gt;10,IF(AND(ISNUMBER('Test Sample Data'!G26),'Test Sample Data'!G26&lt;35,'Test Sample Data'!G26&gt;0),'Test Sample Data'!G26,35),""))</f>
      </c>
      <c r="H27" s="14">
        <f>IF('Test Sample Data'!H26="","",IF(SUM('Test Sample Data'!H$3:H$98)&gt;10,IF(AND(ISNUMBER('Test Sample Data'!H26),'Test Sample Data'!H26&lt;35,'Test Sample Data'!H26&gt;0),'Test Sample Data'!H26,35),""))</f>
      </c>
      <c r="I27" s="14">
        <f>IF('Test Sample Data'!I26="","",IF(SUM('Test Sample Data'!I$3:I$98)&gt;10,IF(AND(ISNUMBER('Test Sample Data'!I26),'Test Sample Data'!I26&lt;35,'Test Sample Data'!I26&gt;0),'Test Sample Data'!I26,35),""))</f>
      </c>
      <c r="J27" s="14">
        <f>IF('Test Sample Data'!J26="","",IF(SUM('Test Sample Data'!J$3:J$98)&gt;10,IF(AND(ISNUMBER('Test Sample Data'!J26),'Test Sample Data'!J26&lt;35,'Test Sample Data'!J26&gt;0),'Test Sample Data'!J26,35),""))</f>
      </c>
      <c r="K27" s="14">
        <f>IF('Test Sample Data'!K26="","",IF(SUM('Test Sample Data'!K$3:K$98)&gt;10,IF(AND(ISNUMBER('Test Sample Data'!K26),'Test Sample Data'!K26&lt;35,'Test Sample Data'!K26&gt;0),'Test Sample Data'!K26,35),""))</f>
      </c>
      <c r="L27" s="14">
        <f>IF('Test Sample Data'!L26="","",IF(SUM('Test Sample Data'!L$3:L$98)&gt;10,IF(AND(ISNUMBER('Test Sample Data'!L26),'Test Sample Data'!L26&lt;35,'Test Sample Data'!L26&gt;0),'Test Sample Data'!L26,35),""))</f>
      </c>
      <c r="M27" s="14" t="str">
        <f>'Gene Table'!D26</f>
        <v>Cyp7a1</v>
      </c>
      <c r="N27" s="13" t="s">
        <v>239</v>
      </c>
      <c r="O27" s="14">
        <f>IF('Control Sample Data'!C26="","",IF(SUM('Control Sample Data'!C$3:C$98)&gt;10,IF(AND(ISNUMBER('Control Sample Data'!C26),'Control Sample Data'!C26&lt;35,'Control Sample Data'!C26&gt;0),'Control Sample Data'!C26,35),""))</f>
        <v>23.643747</v>
      </c>
      <c r="P27" s="14">
        <f>IF('Control Sample Data'!D26="","",IF(SUM('Control Sample Data'!D$3:D$98)&gt;10,IF(AND(ISNUMBER('Control Sample Data'!D26),'Control Sample Data'!D26&lt;35,'Control Sample Data'!D26&gt;0),'Control Sample Data'!D26,35),""))</f>
      </c>
      <c r="Q27" s="14">
        <f>IF('Control Sample Data'!E26="","",IF(SUM('Control Sample Data'!E$3:E$98)&gt;10,IF(AND(ISNUMBER('Control Sample Data'!E26),'Control Sample Data'!E26&lt;35,'Control Sample Data'!E26&gt;0),'Control Sample Data'!E26,35),""))</f>
      </c>
      <c r="R27" s="14">
        <f>IF('Control Sample Data'!F26="","",IF(SUM('Control Sample Data'!F$3:F$98)&gt;10,IF(AND(ISNUMBER('Control Sample Data'!F26),'Control Sample Data'!F26&lt;35,'Control Sample Data'!F26&gt;0),'Control Sample Data'!F26,35),""))</f>
      </c>
      <c r="S27" s="14">
        <f>IF('Control Sample Data'!G26="","",IF(SUM('Control Sample Data'!G$3:G$98)&gt;10,IF(AND(ISNUMBER('Control Sample Data'!G26),'Control Sample Data'!G26&lt;35,'Control Sample Data'!G26&gt;0),'Control Sample Data'!G26,35),""))</f>
      </c>
      <c r="T27" s="14">
        <f>IF('Control Sample Data'!H26="","",IF(SUM('Control Sample Data'!H$3:H$98)&gt;10,IF(AND(ISNUMBER('Control Sample Data'!H26),'Control Sample Data'!H26&lt;35,'Control Sample Data'!H26&gt;0),'Control Sample Data'!H26,35),""))</f>
      </c>
      <c r="U27" s="14">
        <f>IF('Control Sample Data'!I26="","",IF(SUM('Control Sample Data'!I$3:I$98)&gt;10,IF(AND(ISNUMBER('Control Sample Data'!I26),'Control Sample Data'!I26&lt;35,'Control Sample Data'!I26&gt;0),'Control Sample Data'!I26,35),""))</f>
      </c>
      <c r="V27" s="14">
        <f>IF('Control Sample Data'!J26="","",IF(SUM('Control Sample Data'!J$3:J$98)&gt;10,IF(AND(ISNUMBER('Control Sample Data'!J26),'Control Sample Data'!J26&lt;35,'Control Sample Data'!J26&gt;0),'Control Sample Data'!J26,35),""))</f>
      </c>
      <c r="W27" s="14">
        <f>IF('Control Sample Data'!K26="","",IF(SUM('Control Sample Data'!K$3:K$98)&gt;10,IF(AND(ISNUMBER('Control Sample Data'!K26),'Control Sample Data'!K26&lt;35,'Control Sample Data'!K26&gt;0),'Control Sample Data'!K26,35),""))</f>
      </c>
      <c r="X27" s="14">
        <f>IF('Control Sample Data'!L26="","",IF(SUM('Control Sample Data'!L$3:L$98)&gt;10,IF(AND(ISNUMBER('Control Sample Data'!L26),'Control Sample Data'!L26&lt;35,'Control Sample Data'!L26&gt;0),'Control Sample Data'!L26,35),""))</f>
      </c>
      <c r="Y27" s="33"/>
      <c r="Z27" s="34"/>
      <c r="AA27" s="35"/>
      <c r="AB27" s="35"/>
      <c r="AC27" s="35"/>
      <c r="AD27" s="35"/>
      <c r="AE27" s="35"/>
      <c r="AF27" s="35"/>
      <c r="AG27" s="35"/>
      <c r="AH27" s="35"/>
      <c r="AI27" s="35"/>
      <c r="AJ27" s="35"/>
      <c r="AK27" s="35"/>
      <c r="AL27" s="35"/>
      <c r="AM27" s="35"/>
      <c r="AN27" s="35"/>
      <c r="AO27" s="35"/>
      <c r="AP27" s="35"/>
      <c r="AQ27" s="35"/>
      <c r="AR27" s="45"/>
      <c r="AS27" s="12" t="str">
        <f t="shared" si="21"/>
        <v>Cyp7a1</v>
      </c>
      <c r="AT27" s="13" t="s">
        <v>239</v>
      </c>
      <c r="AU27" s="14">
        <f t="shared" si="22"/>
        <v>7.215713000000001</v>
      </c>
      <c r="AV27" s="14">
        <f t="shared" si="0"/>
      </c>
      <c r="AW27" s="14">
        <f t="shared" si="1"/>
      </c>
      <c r="AX27" s="14">
        <f t="shared" si="2"/>
      </c>
      <c r="AY27" s="14">
        <f t="shared" si="3"/>
      </c>
      <c r="AZ27" s="14">
        <f t="shared" si="4"/>
      </c>
      <c r="BA27" s="14">
        <f t="shared" si="5"/>
      </c>
      <c r="BB27" s="14">
        <f t="shared" si="6"/>
      </c>
      <c r="BC27" s="14">
        <f t="shared" si="7"/>
      </c>
      <c r="BD27" s="14">
        <f t="shared" si="8"/>
      </c>
      <c r="BE27" s="14">
        <f t="shared" si="9"/>
        <v>7.895347000000001</v>
      </c>
      <c r="BF27" s="14">
        <f t="shared" si="10"/>
      </c>
      <c r="BG27" s="14">
        <f t="shared" si="11"/>
      </c>
      <c r="BH27" s="14">
        <f t="shared" si="12"/>
      </c>
      <c r="BI27" s="14">
        <f t="shared" si="13"/>
      </c>
      <c r="BJ27" s="14">
        <f t="shared" si="14"/>
      </c>
      <c r="BK27" s="14">
        <f t="shared" si="15"/>
      </c>
      <c r="BL27" s="14">
        <f t="shared" si="16"/>
      </c>
      <c r="BM27" s="14">
        <f t="shared" si="17"/>
      </c>
      <c r="BN27" s="14">
        <f t="shared" si="18"/>
      </c>
      <c r="BO27" s="46">
        <f t="shared" si="23"/>
        <v>7.215713000000001</v>
      </c>
      <c r="BP27" s="46">
        <f t="shared" si="24"/>
        <v>7.895347000000001</v>
      </c>
      <c r="BQ27" s="44" t="str">
        <f t="shared" si="25"/>
        <v>Cyp7a1</v>
      </c>
      <c r="BR27" s="13" t="s">
        <v>704</v>
      </c>
      <c r="BS27" s="47">
        <f t="shared" si="26"/>
        <v>0.006727503724906562</v>
      </c>
      <c r="BT27" s="47">
        <f t="shared" si="27"/>
      </c>
      <c r="BU27" s="47">
        <f t="shared" si="28"/>
      </c>
      <c r="BV27" s="47">
        <f t="shared" si="29"/>
      </c>
      <c r="BW27" s="47">
        <f t="shared" si="30"/>
      </c>
      <c r="BX27" s="47">
        <f t="shared" si="31"/>
      </c>
      <c r="BY27" s="47">
        <f t="shared" si="32"/>
      </c>
      <c r="BZ27" s="47">
        <f t="shared" si="33"/>
      </c>
      <c r="CA27" s="47">
        <f t="shared" si="34"/>
      </c>
      <c r="CB27" s="47">
        <f t="shared" si="35"/>
      </c>
      <c r="CC27" s="47">
        <f t="shared" si="36"/>
        <v>0.004200139614942107</v>
      </c>
      <c r="CD27" s="47">
        <f t="shared" si="37"/>
      </c>
      <c r="CE27" s="47">
        <f t="shared" si="38"/>
      </c>
      <c r="CF27" s="47">
        <f t="shared" si="39"/>
      </c>
      <c r="CG27" s="47">
        <f t="shared" si="40"/>
      </c>
      <c r="CH27" s="47">
        <f t="shared" si="41"/>
      </c>
      <c r="CI27" s="47">
        <f t="shared" si="42"/>
      </c>
      <c r="CJ27" s="47">
        <f t="shared" si="43"/>
      </c>
      <c r="CK27" s="47">
        <f t="shared" si="44"/>
      </c>
      <c r="CL27" s="47">
        <f t="shared" si="45"/>
      </c>
    </row>
    <row r="28" spans="1:90" ht="12.75">
      <c r="A28" s="15" t="str">
        <f>'Gene Table'!D27</f>
        <v>Dgat2</v>
      </c>
      <c r="B28" s="13" t="s">
        <v>245</v>
      </c>
      <c r="C28" s="14">
        <f>IF('Test Sample Data'!C27="","",IF(SUM('Test Sample Data'!C$3:C$98)&gt;10,IF(AND(ISNUMBER('Test Sample Data'!C27),'Test Sample Data'!C27&lt;35,'Test Sample Data'!C27&gt;0),'Test Sample Data'!C27,35),""))</f>
        <v>22.598171</v>
      </c>
      <c r="D28" s="14">
        <f>IF('Test Sample Data'!D27="","",IF(SUM('Test Sample Data'!D$3:D$98)&gt;10,IF(AND(ISNUMBER('Test Sample Data'!D27),'Test Sample Data'!D27&lt;35,'Test Sample Data'!D27&gt;0),'Test Sample Data'!D27,35),""))</f>
      </c>
      <c r="E28" s="14">
        <f>IF('Test Sample Data'!E27="","",IF(SUM('Test Sample Data'!E$3:E$98)&gt;10,IF(AND(ISNUMBER('Test Sample Data'!E27),'Test Sample Data'!E27&lt;35,'Test Sample Data'!E27&gt;0),'Test Sample Data'!E27,35),""))</f>
      </c>
      <c r="F28" s="14">
        <f>IF('Test Sample Data'!F27="","",IF(SUM('Test Sample Data'!F$3:F$98)&gt;10,IF(AND(ISNUMBER('Test Sample Data'!F27),'Test Sample Data'!F27&lt;35,'Test Sample Data'!F27&gt;0),'Test Sample Data'!F27,35),""))</f>
      </c>
      <c r="G28" s="14">
        <f>IF('Test Sample Data'!G27="","",IF(SUM('Test Sample Data'!G$3:G$98)&gt;10,IF(AND(ISNUMBER('Test Sample Data'!G27),'Test Sample Data'!G27&lt;35,'Test Sample Data'!G27&gt;0),'Test Sample Data'!G27,35),""))</f>
      </c>
      <c r="H28" s="14">
        <f>IF('Test Sample Data'!H27="","",IF(SUM('Test Sample Data'!H$3:H$98)&gt;10,IF(AND(ISNUMBER('Test Sample Data'!H27),'Test Sample Data'!H27&lt;35,'Test Sample Data'!H27&gt;0),'Test Sample Data'!H27,35),""))</f>
      </c>
      <c r="I28" s="14">
        <f>IF('Test Sample Data'!I27="","",IF(SUM('Test Sample Data'!I$3:I$98)&gt;10,IF(AND(ISNUMBER('Test Sample Data'!I27),'Test Sample Data'!I27&lt;35,'Test Sample Data'!I27&gt;0),'Test Sample Data'!I27,35),""))</f>
      </c>
      <c r="J28" s="14">
        <f>IF('Test Sample Data'!J27="","",IF(SUM('Test Sample Data'!J$3:J$98)&gt;10,IF(AND(ISNUMBER('Test Sample Data'!J27),'Test Sample Data'!J27&lt;35,'Test Sample Data'!J27&gt;0),'Test Sample Data'!J27,35),""))</f>
      </c>
      <c r="K28" s="14">
        <f>IF('Test Sample Data'!K27="","",IF(SUM('Test Sample Data'!K$3:K$98)&gt;10,IF(AND(ISNUMBER('Test Sample Data'!K27),'Test Sample Data'!K27&lt;35,'Test Sample Data'!K27&gt;0),'Test Sample Data'!K27,35),""))</f>
      </c>
      <c r="L28" s="14">
        <f>IF('Test Sample Data'!L27="","",IF(SUM('Test Sample Data'!L$3:L$98)&gt;10,IF(AND(ISNUMBER('Test Sample Data'!L27),'Test Sample Data'!L27&lt;35,'Test Sample Data'!L27&gt;0),'Test Sample Data'!L27,35),""))</f>
      </c>
      <c r="M28" s="14" t="str">
        <f>'Gene Table'!D27</f>
        <v>Dgat2</v>
      </c>
      <c r="N28" s="13" t="s">
        <v>245</v>
      </c>
      <c r="O28" s="14">
        <f>IF('Control Sample Data'!C27="","",IF(SUM('Control Sample Data'!C$3:C$98)&gt;10,IF(AND(ISNUMBER('Control Sample Data'!C27),'Control Sample Data'!C27&lt;35,'Control Sample Data'!C27&gt;0),'Control Sample Data'!C27,35),""))</f>
        <v>22.67915</v>
      </c>
      <c r="P28" s="14">
        <f>IF('Control Sample Data'!D27="","",IF(SUM('Control Sample Data'!D$3:D$98)&gt;10,IF(AND(ISNUMBER('Control Sample Data'!D27),'Control Sample Data'!D27&lt;35,'Control Sample Data'!D27&gt;0),'Control Sample Data'!D27,35),""))</f>
      </c>
      <c r="Q28" s="14">
        <f>IF('Control Sample Data'!E27="","",IF(SUM('Control Sample Data'!E$3:E$98)&gt;10,IF(AND(ISNUMBER('Control Sample Data'!E27),'Control Sample Data'!E27&lt;35,'Control Sample Data'!E27&gt;0),'Control Sample Data'!E27,35),""))</f>
      </c>
      <c r="R28" s="14">
        <f>IF('Control Sample Data'!F27="","",IF(SUM('Control Sample Data'!F$3:F$98)&gt;10,IF(AND(ISNUMBER('Control Sample Data'!F27),'Control Sample Data'!F27&lt;35,'Control Sample Data'!F27&gt;0),'Control Sample Data'!F27,35),""))</f>
      </c>
      <c r="S28" s="14">
        <f>IF('Control Sample Data'!G27="","",IF(SUM('Control Sample Data'!G$3:G$98)&gt;10,IF(AND(ISNUMBER('Control Sample Data'!G27),'Control Sample Data'!G27&lt;35,'Control Sample Data'!G27&gt;0),'Control Sample Data'!G27,35),""))</f>
      </c>
      <c r="T28" s="14">
        <f>IF('Control Sample Data'!H27="","",IF(SUM('Control Sample Data'!H$3:H$98)&gt;10,IF(AND(ISNUMBER('Control Sample Data'!H27),'Control Sample Data'!H27&lt;35,'Control Sample Data'!H27&gt;0),'Control Sample Data'!H27,35),""))</f>
      </c>
      <c r="U28" s="14">
        <f>IF('Control Sample Data'!I27="","",IF(SUM('Control Sample Data'!I$3:I$98)&gt;10,IF(AND(ISNUMBER('Control Sample Data'!I27),'Control Sample Data'!I27&lt;35,'Control Sample Data'!I27&gt;0),'Control Sample Data'!I27,35),""))</f>
      </c>
      <c r="V28" s="14">
        <f>IF('Control Sample Data'!J27="","",IF(SUM('Control Sample Data'!J$3:J$98)&gt;10,IF(AND(ISNUMBER('Control Sample Data'!J27),'Control Sample Data'!J27&lt;35,'Control Sample Data'!J27&gt;0),'Control Sample Data'!J27,35),""))</f>
      </c>
      <c r="W28" s="14">
        <f>IF('Control Sample Data'!K27="","",IF(SUM('Control Sample Data'!K$3:K$98)&gt;10,IF(AND(ISNUMBER('Control Sample Data'!K27),'Control Sample Data'!K27&lt;35,'Control Sample Data'!K27&gt;0),'Control Sample Data'!K27,35),""))</f>
      </c>
      <c r="X28" s="14">
        <f>IF('Control Sample Data'!L27="","",IF(SUM('Control Sample Data'!L$3:L$98)&gt;10,IF(AND(ISNUMBER('Control Sample Data'!L27),'Control Sample Data'!L27&lt;35,'Control Sample Data'!L27&gt;0),'Control Sample Data'!L27,35),""))</f>
      </c>
      <c r="AS28" s="12" t="str">
        <f t="shared" si="21"/>
        <v>Dgat2</v>
      </c>
      <c r="AT28" s="13" t="s">
        <v>245</v>
      </c>
      <c r="AU28" s="14">
        <f t="shared" si="22"/>
        <v>6.845254000000001</v>
      </c>
      <c r="AV28" s="14">
        <f t="shared" si="0"/>
      </c>
      <c r="AW28" s="14">
        <f t="shared" si="1"/>
      </c>
      <c r="AX28" s="14">
        <f t="shared" si="2"/>
      </c>
      <c r="AY28" s="14">
        <f t="shared" si="3"/>
      </c>
      <c r="AZ28" s="14">
        <f t="shared" si="4"/>
      </c>
      <c r="BA28" s="14">
        <f t="shared" si="5"/>
      </c>
      <c r="BB28" s="14">
        <f t="shared" si="6"/>
      </c>
      <c r="BC28" s="14">
        <f t="shared" si="7"/>
      </c>
      <c r="BD28" s="14">
        <f t="shared" si="8"/>
      </c>
      <c r="BE28" s="14">
        <f t="shared" si="9"/>
        <v>6.93075</v>
      </c>
      <c r="BF28" s="14">
        <f t="shared" si="10"/>
      </c>
      <c r="BG28" s="14">
        <f t="shared" si="11"/>
      </c>
      <c r="BH28" s="14">
        <f t="shared" si="12"/>
      </c>
      <c r="BI28" s="14">
        <f t="shared" si="13"/>
      </c>
      <c r="BJ28" s="14">
        <f t="shared" si="14"/>
      </c>
      <c r="BK28" s="14">
        <f t="shared" si="15"/>
      </c>
      <c r="BL28" s="14">
        <f t="shared" si="16"/>
      </c>
      <c r="BM28" s="14">
        <f t="shared" si="17"/>
      </c>
      <c r="BN28" s="14">
        <f t="shared" si="18"/>
      </c>
      <c r="BO28" s="46">
        <f t="shared" si="23"/>
        <v>6.845254000000001</v>
      </c>
      <c r="BP28" s="46">
        <f t="shared" si="24"/>
        <v>6.93075</v>
      </c>
      <c r="BQ28" s="44" t="str">
        <f t="shared" si="25"/>
        <v>Dgat2</v>
      </c>
      <c r="BR28" s="13" t="s">
        <v>705</v>
      </c>
      <c r="BS28" s="47">
        <f t="shared" si="26"/>
        <v>0.008697075055936735</v>
      </c>
      <c r="BT28" s="47">
        <f t="shared" si="27"/>
      </c>
      <c r="BU28" s="47">
        <f t="shared" si="28"/>
      </c>
      <c r="BV28" s="47">
        <f t="shared" si="29"/>
      </c>
      <c r="BW28" s="47">
        <f t="shared" si="30"/>
      </c>
      <c r="BX28" s="47">
        <f t="shared" si="31"/>
      </c>
      <c r="BY28" s="47">
        <f t="shared" si="32"/>
      </c>
      <c r="BZ28" s="47">
        <f t="shared" si="33"/>
      </c>
      <c r="CA28" s="47">
        <f t="shared" si="34"/>
      </c>
      <c r="CB28" s="47">
        <f t="shared" si="35"/>
      </c>
      <c r="CC28" s="47">
        <f t="shared" si="36"/>
        <v>0.008196649369720761</v>
      </c>
      <c r="CD28" s="47">
        <f t="shared" si="37"/>
      </c>
      <c r="CE28" s="47">
        <f t="shared" si="38"/>
      </c>
      <c r="CF28" s="47">
        <f t="shared" si="39"/>
      </c>
      <c r="CG28" s="47">
        <f t="shared" si="40"/>
      </c>
      <c r="CH28" s="47">
        <f t="shared" si="41"/>
      </c>
      <c r="CI28" s="47">
        <f t="shared" si="42"/>
      </c>
      <c r="CJ28" s="47">
        <f t="shared" si="43"/>
      </c>
      <c r="CK28" s="47">
        <f t="shared" si="44"/>
      </c>
      <c r="CL28" s="47">
        <f t="shared" si="45"/>
      </c>
    </row>
    <row r="29" spans="1:90" ht="12.75">
      <c r="A29" s="15" t="str">
        <f>'Gene Table'!D28</f>
        <v>Fabp1</v>
      </c>
      <c r="B29" s="13" t="s">
        <v>251</v>
      </c>
      <c r="C29" s="14">
        <f>IF('Test Sample Data'!C28="","",IF(SUM('Test Sample Data'!C$3:C$98)&gt;10,IF(AND(ISNUMBER('Test Sample Data'!C28),'Test Sample Data'!C28&lt;35,'Test Sample Data'!C28&gt;0),'Test Sample Data'!C28,35),""))</f>
        <v>18.751577</v>
      </c>
      <c r="D29" s="14">
        <f>IF('Test Sample Data'!D28="","",IF(SUM('Test Sample Data'!D$3:D$98)&gt;10,IF(AND(ISNUMBER('Test Sample Data'!D28),'Test Sample Data'!D28&lt;35,'Test Sample Data'!D28&gt;0),'Test Sample Data'!D28,35),""))</f>
      </c>
      <c r="E29" s="14">
        <f>IF('Test Sample Data'!E28="","",IF(SUM('Test Sample Data'!E$3:E$98)&gt;10,IF(AND(ISNUMBER('Test Sample Data'!E28),'Test Sample Data'!E28&lt;35,'Test Sample Data'!E28&gt;0),'Test Sample Data'!E28,35),""))</f>
      </c>
      <c r="F29" s="14">
        <f>IF('Test Sample Data'!F28="","",IF(SUM('Test Sample Data'!F$3:F$98)&gt;10,IF(AND(ISNUMBER('Test Sample Data'!F28),'Test Sample Data'!F28&lt;35,'Test Sample Data'!F28&gt;0),'Test Sample Data'!F28,35),""))</f>
      </c>
      <c r="G29" s="14">
        <f>IF('Test Sample Data'!G28="","",IF(SUM('Test Sample Data'!G$3:G$98)&gt;10,IF(AND(ISNUMBER('Test Sample Data'!G28),'Test Sample Data'!G28&lt;35,'Test Sample Data'!G28&gt;0),'Test Sample Data'!G28,35),""))</f>
      </c>
      <c r="H29" s="14">
        <f>IF('Test Sample Data'!H28="","",IF(SUM('Test Sample Data'!H$3:H$98)&gt;10,IF(AND(ISNUMBER('Test Sample Data'!H28),'Test Sample Data'!H28&lt;35,'Test Sample Data'!H28&gt;0),'Test Sample Data'!H28,35),""))</f>
      </c>
      <c r="I29" s="14">
        <f>IF('Test Sample Data'!I28="","",IF(SUM('Test Sample Data'!I$3:I$98)&gt;10,IF(AND(ISNUMBER('Test Sample Data'!I28),'Test Sample Data'!I28&lt;35,'Test Sample Data'!I28&gt;0),'Test Sample Data'!I28,35),""))</f>
      </c>
      <c r="J29" s="14">
        <f>IF('Test Sample Data'!J28="","",IF(SUM('Test Sample Data'!J$3:J$98)&gt;10,IF(AND(ISNUMBER('Test Sample Data'!J28),'Test Sample Data'!J28&lt;35,'Test Sample Data'!J28&gt;0),'Test Sample Data'!J28,35),""))</f>
      </c>
      <c r="K29" s="14">
        <f>IF('Test Sample Data'!K28="","",IF(SUM('Test Sample Data'!K$3:K$98)&gt;10,IF(AND(ISNUMBER('Test Sample Data'!K28),'Test Sample Data'!K28&lt;35,'Test Sample Data'!K28&gt;0),'Test Sample Data'!K28,35),""))</f>
      </c>
      <c r="L29" s="14">
        <f>IF('Test Sample Data'!L28="","",IF(SUM('Test Sample Data'!L$3:L$98)&gt;10,IF(AND(ISNUMBER('Test Sample Data'!L28),'Test Sample Data'!L28&lt;35,'Test Sample Data'!L28&gt;0),'Test Sample Data'!L28,35),""))</f>
      </c>
      <c r="M29" s="14" t="str">
        <f>'Gene Table'!D28</f>
        <v>Fabp1</v>
      </c>
      <c r="N29" s="13" t="s">
        <v>251</v>
      </c>
      <c r="O29" s="14">
        <f>IF('Control Sample Data'!C28="","",IF(SUM('Control Sample Data'!C$3:C$98)&gt;10,IF(AND(ISNUMBER('Control Sample Data'!C28),'Control Sample Data'!C28&lt;35,'Control Sample Data'!C28&gt;0),'Control Sample Data'!C28,35),""))</f>
        <v>18.515882</v>
      </c>
      <c r="P29" s="14">
        <f>IF('Control Sample Data'!D28="","",IF(SUM('Control Sample Data'!D$3:D$98)&gt;10,IF(AND(ISNUMBER('Control Sample Data'!D28),'Control Sample Data'!D28&lt;35,'Control Sample Data'!D28&gt;0),'Control Sample Data'!D28,35),""))</f>
      </c>
      <c r="Q29" s="14">
        <f>IF('Control Sample Data'!E28="","",IF(SUM('Control Sample Data'!E$3:E$98)&gt;10,IF(AND(ISNUMBER('Control Sample Data'!E28),'Control Sample Data'!E28&lt;35,'Control Sample Data'!E28&gt;0),'Control Sample Data'!E28,35),""))</f>
      </c>
      <c r="R29" s="14">
        <f>IF('Control Sample Data'!F28="","",IF(SUM('Control Sample Data'!F$3:F$98)&gt;10,IF(AND(ISNUMBER('Control Sample Data'!F28),'Control Sample Data'!F28&lt;35,'Control Sample Data'!F28&gt;0),'Control Sample Data'!F28,35),""))</f>
      </c>
      <c r="S29" s="14">
        <f>IF('Control Sample Data'!G28="","",IF(SUM('Control Sample Data'!G$3:G$98)&gt;10,IF(AND(ISNUMBER('Control Sample Data'!G28),'Control Sample Data'!G28&lt;35,'Control Sample Data'!G28&gt;0),'Control Sample Data'!G28,35),""))</f>
      </c>
      <c r="T29" s="14">
        <f>IF('Control Sample Data'!H28="","",IF(SUM('Control Sample Data'!H$3:H$98)&gt;10,IF(AND(ISNUMBER('Control Sample Data'!H28),'Control Sample Data'!H28&lt;35,'Control Sample Data'!H28&gt;0),'Control Sample Data'!H28,35),""))</f>
      </c>
      <c r="U29" s="14">
        <f>IF('Control Sample Data'!I28="","",IF(SUM('Control Sample Data'!I$3:I$98)&gt;10,IF(AND(ISNUMBER('Control Sample Data'!I28),'Control Sample Data'!I28&lt;35,'Control Sample Data'!I28&gt;0),'Control Sample Data'!I28,35),""))</f>
      </c>
      <c r="V29" s="14">
        <f>IF('Control Sample Data'!J28="","",IF(SUM('Control Sample Data'!J$3:J$98)&gt;10,IF(AND(ISNUMBER('Control Sample Data'!J28),'Control Sample Data'!J28&lt;35,'Control Sample Data'!J28&gt;0),'Control Sample Data'!J28,35),""))</f>
      </c>
      <c r="W29" s="14">
        <f>IF('Control Sample Data'!K28="","",IF(SUM('Control Sample Data'!K$3:K$98)&gt;10,IF(AND(ISNUMBER('Control Sample Data'!K28),'Control Sample Data'!K28&lt;35,'Control Sample Data'!K28&gt;0),'Control Sample Data'!K28,35),""))</f>
      </c>
      <c r="X29" s="14">
        <f>IF('Control Sample Data'!L28="","",IF(SUM('Control Sample Data'!L$3:L$98)&gt;10,IF(AND(ISNUMBER('Control Sample Data'!L28),'Control Sample Data'!L28&lt;35,'Control Sample Data'!L28&gt;0),'Control Sample Data'!L28,35),""))</f>
      </c>
      <c r="AS29" s="12" t="str">
        <f t="shared" si="21"/>
        <v>Fabp1</v>
      </c>
      <c r="AT29" s="13" t="s">
        <v>251</v>
      </c>
      <c r="AU29" s="14">
        <f t="shared" si="22"/>
        <v>2.998660000000001</v>
      </c>
      <c r="AV29" s="14">
        <f t="shared" si="0"/>
      </c>
      <c r="AW29" s="14">
        <f t="shared" si="1"/>
      </c>
      <c r="AX29" s="14">
        <f t="shared" si="2"/>
      </c>
      <c r="AY29" s="14">
        <f t="shared" si="3"/>
      </c>
      <c r="AZ29" s="14">
        <f t="shared" si="4"/>
      </c>
      <c r="BA29" s="14">
        <f t="shared" si="5"/>
      </c>
      <c r="BB29" s="14">
        <f t="shared" si="6"/>
      </c>
      <c r="BC29" s="14">
        <f t="shared" si="7"/>
      </c>
      <c r="BD29" s="14">
        <f t="shared" si="8"/>
      </c>
      <c r="BE29" s="14">
        <f t="shared" si="9"/>
        <v>2.767482000000001</v>
      </c>
      <c r="BF29" s="14">
        <f t="shared" si="10"/>
      </c>
      <c r="BG29" s="14">
        <f t="shared" si="11"/>
      </c>
      <c r="BH29" s="14">
        <f t="shared" si="12"/>
      </c>
      <c r="BI29" s="14">
        <f t="shared" si="13"/>
      </c>
      <c r="BJ29" s="14">
        <f t="shared" si="14"/>
      </c>
      <c r="BK29" s="14">
        <f t="shared" si="15"/>
      </c>
      <c r="BL29" s="14">
        <f t="shared" si="16"/>
      </c>
      <c r="BM29" s="14">
        <f t="shared" si="17"/>
      </c>
      <c r="BN29" s="14">
        <f t="shared" si="18"/>
      </c>
      <c r="BO29" s="46">
        <f t="shared" si="23"/>
        <v>2.998660000000001</v>
      </c>
      <c r="BP29" s="46">
        <f t="shared" si="24"/>
        <v>2.767482000000001</v>
      </c>
      <c r="BQ29" s="44" t="str">
        <f t="shared" si="25"/>
        <v>Fabp1</v>
      </c>
      <c r="BR29" s="13" t="s">
        <v>706</v>
      </c>
      <c r="BS29" s="47">
        <f t="shared" si="26"/>
        <v>0.12511615608828064</v>
      </c>
      <c r="BT29" s="47">
        <f t="shared" si="27"/>
      </c>
      <c r="BU29" s="47">
        <f t="shared" si="28"/>
      </c>
      <c r="BV29" s="47">
        <f t="shared" si="29"/>
      </c>
      <c r="BW29" s="47">
        <f t="shared" si="30"/>
      </c>
      <c r="BX29" s="47">
        <f t="shared" si="31"/>
      </c>
      <c r="BY29" s="47">
        <f t="shared" si="32"/>
      </c>
      <c r="BZ29" s="47">
        <f t="shared" si="33"/>
      </c>
      <c r="CA29" s="47">
        <f t="shared" si="34"/>
      </c>
      <c r="CB29" s="47">
        <f t="shared" si="35"/>
      </c>
      <c r="CC29" s="47">
        <f t="shared" si="36"/>
        <v>0.14686046722236223</v>
      </c>
      <c r="CD29" s="47">
        <f t="shared" si="37"/>
      </c>
      <c r="CE29" s="47">
        <f t="shared" si="38"/>
      </c>
      <c r="CF29" s="47">
        <f t="shared" si="39"/>
      </c>
      <c r="CG29" s="47">
        <f t="shared" si="40"/>
      </c>
      <c r="CH29" s="47">
        <f t="shared" si="41"/>
      </c>
      <c r="CI29" s="47">
        <f t="shared" si="42"/>
      </c>
      <c r="CJ29" s="47">
        <f t="shared" si="43"/>
      </c>
      <c r="CK29" s="47">
        <f t="shared" si="44"/>
      </c>
      <c r="CL29" s="47">
        <f t="shared" si="45"/>
      </c>
    </row>
    <row r="30" spans="1:90" ht="12.75">
      <c r="A30" s="15" t="str">
        <f>'Gene Table'!D29</f>
        <v>Fabp3</v>
      </c>
      <c r="B30" s="13" t="s">
        <v>257</v>
      </c>
      <c r="C30" s="14">
        <f>IF('Test Sample Data'!C29="","",IF(SUM('Test Sample Data'!C$3:C$98)&gt;10,IF(AND(ISNUMBER('Test Sample Data'!C29),'Test Sample Data'!C29&lt;35,'Test Sample Data'!C29&gt;0),'Test Sample Data'!C29,35),""))</f>
        <v>28.789017</v>
      </c>
      <c r="D30" s="14">
        <f>IF('Test Sample Data'!D29="","",IF(SUM('Test Sample Data'!D$3:D$98)&gt;10,IF(AND(ISNUMBER('Test Sample Data'!D29),'Test Sample Data'!D29&lt;35,'Test Sample Data'!D29&gt;0),'Test Sample Data'!D29,35),""))</f>
      </c>
      <c r="E30" s="14">
        <f>IF('Test Sample Data'!E29="","",IF(SUM('Test Sample Data'!E$3:E$98)&gt;10,IF(AND(ISNUMBER('Test Sample Data'!E29),'Test Sample Data'!E29&lt;35,'Test Sample Data'!E29&gt;0),'Test Sample Data'!E29,35),""))</f>
      </c>
      <c r="F30" s="14">
        <f>IF('Test Sample Data'!F29="","",IF(SUM('Test Sample Data'!F$3:F$98)&gt;10,IF(AND(ISNUMBER('Test Sample Data'!F29),'Test Sample Data'!F29&lt;35,'Test Sample Data'!F29&gt;0),'Test Sample Data'!F29,35),""))</f>
      </c>
      <c r="G30" s="14">
        <f>IF('Test Sample Data'!G29="","",IF(SUM('Test Sample Data'!G$3:G$98)&gt;10,IF(AND(ISNUMBER('Test Sample Data'!G29),'Test Sample Data'!G29&lt;35,'Test Sample Data'!G29&gt;0),'Test Sample Data'!G29,35),""))</f>
      </c>
      <c r="H30" s="14">
        <f>IF('Test Sample Data'!H29="","",IF(SUM('Test Sample Data'!H$3:H$98)&gt;10,IF(AND(ISNUMBER('Test Sample Data'!H29),'Test Sample Data'!H29&lt;35,'Test Sample Data'!H29&gt;0),'Test Sample Data'!H29,35),""))</f>
      </c>
      <c r="I30" s="14">
        <f>IF('Test Sample Data'!I29="","",IF(SUM('Test Sample Data'!I$3:I$98)&gt;10,IF(AND(ISNUMBER('Test Sample Data'!I29),'Test Sample Data'!I29&lt;35,'Test Sample Data'!I29&gt;0),'Test Sample Data'!I29,35),""))</f>
      </c>
      <c r="J30" s="14">
        <f>IF('Test Sample Data'!J29="","",IF(SUM('Test Sample Data'!J$3:J$98)&gt;10,IF(AND(ISNUMBER('Test Sample Data'!J29),'Test Sample Data'!J29&lt;35,'Test Sample Data'!J29&gt;0),'Test Sample Data'!J29,35),""))</f>
      </c>
      <c r="K30" s="14">
        <f>IF('Test Sample Data'!K29="","",IF(SUM('Test Sample Data'!K$3:K$98)&gt;10,IF(AND(ISNUMBER('Test Sample Data'!K29),'Test Sample Data'!K29&lt;35,'Test Sample Data'!K29&gt;0),'Test Sample Data'!K29,35),""))</f>
      </c>
      <c r="L30" s="14">
        <f>IF('Test Sample Data'!L29="","",IF(SUM('Test Sample Data'!L$3:L$98)&gt;10,IF(AND(ISNUMBER('Test Sample Data'!L29),'Test Sample Data'!L29&lt;35,'Test Sample Data'!L29&gt;0),'Test Sample Data'!L29,35),""))</f>
      </c>
      <c r="M30" s="14" t="str">
        <f>'Gene Table'!D29</f>
        <v>Fabp3</v>
      </c>
      <c r="N30" s="13" t="s">
        <v>257</v>
      </c>
      <c r="O30" s="14">
        <f>IF('Control Sample Data'!C29="","",IF(SUM('Control Sample Data'!C$3:C$98)&gt;10,IF(AND(ISNUMBER('Control Sample Data'!C29),'Control Sample Data'!C29&lt;35,'Control Sample Data'!C29&gt;0),'Control Sample Data'!C29,35),""))</f>
        <v>28.479147</v>
      </c>
      <c r="P30" s="14">
        <f>IF('Control Sample Data'!D29="","",IF(SUM('Control Sample Data'!D$3:D$98)&gt;10,IF(AND(ISNUMBER('Control Sample Data'!D29),'Control Sample Data'!D29&lt;35,'Control Sample Data'!D29&gt;0),'Control Sample Data'!D29,35),""))</f>
      </c>
      <c r="Q30" s="14">
        <f>IF('Control Sample Data'!E29="","",IF(SUM('Control Sample Data'!E$3:E$98)&gt;10,IF(AND(ISNUMBER('Control Sample Data'!E29),'Control Sample Data'!E29&lt;35,'Control Sample Data'!E29&gt;0),'Control Sample Data'!E29,35),""))</f>
      </c>
      <c r="R30" s="14">
        <f>IF('Control Sample Data'!F29="","",IF(SUM('Control Sample Data'!F$3:F$98)&gt;10,IF(AND(ISNUMBER('Control Sample Data'!F29),'Control Sample Data'!F29&lt;35,'Control Sample Data'!F29&gt;0),'Control Sample Data'!F29,35),""))</f>
      </c>
      <c r="S30" s="14">
        <f>IF('Control Sample Data'!G29="","",IF(SUM('Control Sample Data'!G$3:G$98)&gt;10,IF(AND(ISNUMBER('Control Sample Data'!G29),'Control Sample Data'!G29&lt;35,'Control Sample Data'!G29&gt;0),'Control Sample Data'!G29,35),""))</f>
      </c>
      <c r="T30" s="14">
        <f>IF('Control Sample Data'!H29="","",IF(SUM('Control Sample Data'!H$3:H$98)&gt;10,IF(AND(ISNUMBER('Control Sample Data'!H29),'Control Sample Data'!H29&lt;35,'Control Sample Data'!H29&gt;0),'Control Sample Data'!H29,35),""))</f>
      </c>
      <c r="U30" s="14">
        <f>IF('Control Sample Data'!I29="","",IF(SUM('Control Sample Data'!I$3:I$98)&gt;10,IF(AND(ISNUMBER('Control Sample Data'!I29),'Control Sample Data'!I29&lt;35,'Control Sample Data'!I29&gt;0),'Control Sample Data'!I29,35),""))</f>
      </c>
      <c r="V30" s="14">
        <f>IF('Control Sample Data'!J29="","",IF(SUM('Control Sample Data'!J$3:J$98)&gt;10,IF(AND(ISNUMBER('Control Sample Data'!J29),'Control Sample Data'!J29&lt;35,'Control Sample Data'!J29&gt;0),'Control Sample Data'!J29,35),""))</f>
      </c>
      <c r="W30" s="14">
        <f>IF('Control Sample Data'!K29="","",IF(SUM('Control Sample Data'!K$3:K$98)&gt;10,IF(AND(ISNUMBER('Control Sample Data'!K29),'Control Sample Data'!K29&lt;35,'Control Sample Data'!K29&gt;0),'Control Sample Data'!K29,35),""))</f>
      </c>
      <c r="X30" s="14">
        <f>IF('Control Sample Data'!L29="","",IF(SUM('Control Sample Data'!L$3:L$98)&gt;10,IF(AND(ISNUMBER('Control Sample Data'!L29),'Control Sample Data'!L29&lt;35,'Control Sample Data'!L29&gt;0),'Control Sample Data'!L29,35),""))</f>
      </c>
      <c r="AS30" s="12" t="str">
        <f t="shared" si="21"/>
        <v>Fabp3</v>
      </c>
      <c r="AT30" s="13" t="s">
        <v>257</v>
      </c>
      <c r="AU30" s="14">
        <f t="shared" si="22"/>
        <v>13.036100000000001</v>
      </c>
      <c r="AV30" s="14">
        <f t="shared" si="0"/>
      </c>
      <c r="AW30" s="14">
        <f t="shared" si="1"/>
      </c>
      <c r="AX30" s="14">
        <f t="shared" si="2"/>
      </c>
      <c r="AY30" s="14">
        <f t="shared" si="3"/>
      </c>
      <c r="AZ30" s="14">
        <f t="shared" si="4"/>
      </c>
      <c r="BA30" s="14">
        <f t="shared" si="5"/>
      </c>
      <c r="BB30" s="14">
        <f t="shared" si="6"/>
      </c>
      <c r="BC30" s="14">
        <f t="shared" si="7"/>
      </c>
      <c r="BD30" s="14">
        <f t="shared" si="8"/>
      </c>
      <c r="BE30" s="14">
        <f t="shared" si="9"/>
        <v>12.730747000000001</v>
      </c>
      <c r="BF30" s="14">
        <f t="shared" si="10"/>
      </c>
      <c r="BG30" s="14">
        <f t="shared" si="11"/>
      </c>
      <c r="BH30" s="14">
        <f t="shared" si="12"/>
      </c>
      <c r="BI30" s="14">
        <f t="shared" si="13"/>
      </c>
      <c r="BJ30" s="14">
        <f t="shared" si="14"/>
      </c>
      <c r="BK30" s="14">
        <f t="shared" si="15"/>
      </c>
      <c r="BL30" s="14">
        <f t="shared" si="16"/>
      </c>
      <c r="BM30" s="14">
        <f t="shared" si="17"/>
      </c>
      <c r="BN30" s="14">
        <f t="shared" si="18"/>
      </c>
      <c r="BO30" s="46">
        <f t="shared" si="23"/>
        <v>13.036100000000001</v>
      </c>
      <c r="BP30" s="46">
        <f t="shared" si="24"/>
        <v>12.730747000000001</v>
      </c>
      <c r="BQ30" s="44" t="str">
        <f t="shared" si="25"/>
        <v>Fabp3</v>
      </c>
      <c r="BR30" s="13" t="s">
        <v>707</v>
      </c>
      <c r="BS30" s="47">
        <f t="shared" si="26"/>
        <v>0.00011905369352805531</v>
      </c>
      <c r="BT30" s="47">
        <f t="shared" si="27"/>
      </c>
      <c r="BU30" s="47">
        <f t="shared" si="28"/>
      </c>
      <c r="BV30" s="47">
        <f t="shared" si="29"/>
      </c>
      <c r="BW30" s="47">
        <f t="shared" si="30"/>
      </c>
      <c r="BX30" s="47">
        <f t="shared" si="31"/>
      </c>
      <c r="BY30" s="47">
        <f t="shared" si="32"/>
      </c>
      <c r="BZ30" s="47">
        <f t="shared" si="33"/>
      </c>
      <c r="CA30" s="47">
        <f t="shared" si="34"/>
      </c>
      <c r="CB30" s="47">
        <f t="shared" si="35"/>
      </c>
      <c r="CC30" s="47">
        <f t="shared" si="36"/>
        <v>0.0001471171441631473</v>
      </c>
      <c r="CD30" s="47">
        <f t="shared" si="37"/>
      </c>
      <c r="CE30" s="47">
        <f t="shared" si="38"/>
      </c>
      <c r="CF30" s="47">
        <f t="shared" si="39"/>
      </c>
      <c r="CG30" s="47">
        <f t="shared" si="40"/>
      </c>
      <c r="CH30" s="47">
        <f t="shared" si="41"/>
      </c>
      <c r="CI30" s="47">
        <f t="shared" si="42"/>
      </c>
      <c r="CJ30" s="47">
        <f t="shared" si="43"/>
      </c>
      <c r="CK30" s="47">
        <f t="shared" si="44"/>
      </c>
      <c r="CL30" s="47">
        <f t="shared" si="45"/>
      </c>
    </row>
    <row r="31" spans="1:90" ht="12.75">
      <c r="A31" s="15" t="str">
        <f>'Gene Table'!D30</f>
        <v>Fabp5</v>
      </c>
      <c r="B31" s="13" t="s">
        <v>263</v>
      </c>
      <c r="C31" s="14">
        <f>IF('Test Sample Data'!C30="","",IF(SUM('Test Sample Data'!C$3:C$98)&gt;10,IF(AND(ISNUMBER('Test Sample Data'!C30),'Test Sample Data'!C30&lt;35,'Test Sample Data'!C30&gt;0),'Test Sample Data'!C30,35),""))</f>
        <v>27.654448</v>
      </c>
      <c r="D31" s="14">
        <f>IF('Test Sample Data'!D30="","",IF(SUM('Test Sample Data'!D$3:D$98)&gt;10,IF(AND(ISNUMBER('Test Sample Data'!D30),'Test Sample Data'!D30&lt;35,'Test Sample Data'!D30&gt;0),'Test Sample Data'!D30,35),""))</f>
      </c>
      <c r="E31" s="14">
        <f>IF('Test Sample Data'!E30="","",IF(SUM('Test Sample Data'!E$3:E$98)&gt;10,IF(AND(ISNUMBER('Test Sample Data'!E30),'Test Sample Data'!E30&lt;35,'Test Sample Data'!E30&gt;0),'Test Sample Data'!E30,35),""))</f>
      </c>
      <c r="F31" s="14">
        <f>IF('Test Sample Data'!F30="","",IF(SUM('Test Sample Data'!F$3:F$98)&gt;10,IF(AND(ISNUMBER('Test Sample Data'!F30),'Test Sample Data'!F30&lt;35,'Test Sample Data'!F30&gt;0),'Test Sample Data'!F30,35),""))</f>
      </c>
      <c r="G31" s="14">
        <f>IF('Test Sample Data'!G30="","",IF(SUM('Test Sample Data'!G$3:G$98)&gt;10,IF(AND(ISNUMBER('Test Sample Data'!G30),'Test Sample Data'!G30&lt;35,'Test Sample Data'!G30&gt;0),'Test Sample Data'!G30,35),""))</f>
      </c>
      <c r="H31" s="14">
        <f>IF('Test Sample Data'!H30="","",IF(SUM('Test Sample Data'!H$3:H$98)&gt;10,IF(AND(ISNUMBER('Test Sample Data'!H30),'Test Sample Data'!H30&lt;35,'Test Sample Data'!H30&gt;0),'Test Sample Data'!H30,35),""))</f>
      </c>
      <c r="I31" s="14">
        <f>IF('Test Sample Data'!I30="","",IF(SUM('Test Sample Data'!I$3:I$98)&gt;10,IF(AND(ISNUMBER('Test Sample Data'!I30),'Test Sample Data'!I30&lt;35,'Test Sample Data'!I30&gt;0),'Test Sample Data'!I30,35),""))</f>
      </c>
      <c r="J31" s="14">
        <f>IF('Test Sample Data'!J30="","",IF(SUM('Test Sample Data'!J$3:J$98)&gt;10,IF(AND(ISNUMBER('Test Sample Data'!J30),'Test Sample Data'!J30&lt;35,'Test Sample Data'!J30&gt;0),'Test Sample Data'!J30,35),""))</f>
      </c>
      <c r="K31" s="14">
        <f>IF('Test Sample Data'!K30="","",IF(SUM('Test Sample Data'!K$3:K$98)&gt;10,IF(AND(ISNUMBER('Test Sample Data'!K30),'Test Sample Data'!K30&lt;35,'Test Sample Data'!K30&gt;0),'Test Sample Data'!K30,35),""))</f>
      </c>
      <c r="L31" s="14">
        <f>IF('Test Sample Data'!L30="","",IF(SUM('Test Sample Data'!L$3:L$98)&gt;10,IF(AND(ISNUMBER('Test Sample Data'!L30),'Test Sample Data'!L30&lt;35,'Test Sample Data'!L30&gt;0),'Test Sample Data'!L30,35),""))</f>
      </c>
      <c r="M31" s="14" t="str">
        <f>'Gene Table'!D30</f>
        <v>Fabp5</v>
      </c>
      <c r="N31" s="13" t="s">
        <v>263</v>
      </c>
      <c r="O31" s="14">
        <f>IF('Control Sample Data'!C30="","",IF(SUM('Control Sample Data'!C$3:C$98)&gt;10,IF(AND(ISNUMBER('Control Sample Data'!C30),'Control Sample Data'!C30&lt;35,'Control Sample Data'!C30&gt;0),'Control Sample Data'!C30,35),""))</f>
        <v>25.401367</v>
      </c>
      <c r="P31" s="14">
        <f>IF('Control Sample Data'!D30="","",IF(SUM('Control Sample Data'!D$3:D$98)&gt;10,IF(AND(ISNUMBER('Control Sample Data'!D30),'Control Sample Data'!D30&lt;35,'Control Sample Data'!D30&gt;0),'Control Sample Data'!D30,35),""))</f>
      </c>
      <c r="Q31" s="14">
        <f>IF('Control Sample Data'!E30="","",IF(SUM('Control Sample Data'!E$3:E$98)&gt;10,IF(AND(ISNUMBER('Control Sample Data'!E30),'Control Sample Data'!E30&lt;35,'Control Sample Data'!E30&gt;0),'Control Sample Data'!E30,35),""))</f>
      </c>
      <c r="R31" s="14">
        <f>IF('Control Sample Data'!F30="","",IF(SUM('Control Sample Data'!F$3:F$98)&gt;10,IF(AND(ISNUMBER('Control Sample Data'!F30),'Control Sample Data'!F30&lt;35,'Control Sample Data'!F30&gt;0),'Control Sample Data'!F30,35),""))</f>
      </c>
      <c r="S31" s="14">
        <f>IF('Control Sample Data'!G30="","",IF(SUM('Control Sample Data'!G$3:G$98)&gt;10,IF(AND(ISNUMBER('Control Sample Data'!G30),'Control Sample Data'!G30&lt;35,'Control Sample Data'!G30&gt;0),'Control Sample Data'!G30,35),""))</f>
      </c>
      <c r="T31" s="14">
        <f>IF('Control Sample Data'!H30="","",IF(SUM('Control Sample Data'!H$3:H$98)&gt;10,IF(AND(ISNUMBER('Control Sample Data'!H30),'Control Sample Data'!H30&lt;35,'Control Sample Data'!H30&gt;0),'Control Sample Data'!H30,35),""))</f>
      </c>
      <c r="U31" s="14">
        <f>IF('Control Sample Data'!I30="","",IF(SUM('Control Sample Data'!I$3:I$98)&gt;10,IF(AND(ISNUMBER('Control Sample Data'!I30),'Control Sample Data'!I30&lt;35,'Control Sample Data'!I30&gt;0),'Control Sample Data'!I30,35),""))</f>
      </c>
      <c r="V31" s="14">
        <f>IF('Control Sample Data'!J30="","",IF(SUM('Control Sample Data'!J$3:J$98)&gt;10,IF(AND(ISNUMBER('Control Sample Data'!J30),'Control Sample Data'!J30&lt;35,'Control Sample Data'!J30&gt;0),'Control Sample Data'!J30,35),""))</f>
      </c>
      <c r="W31" s="14">
        <f>IF('Control Sample Data'!K30="","",IF(SUM('Control Sample Data'!K$3:K$98)&gt;10,IF(AND(ISNUMBER('Control Sample Data'!K30),'Control Sample Data'!K30&lt;35,'Control Sample Data'!K30&gt;0),'Control Sample Data'!K30,35),""))</f>
      </c>
      <c r="X31" s="14">
        <f>IF('Control Sample Data'!L30="","",IF(SUM('Control Sample Data'!L$3:L$98)&gt;10,IF(AND(ISNUMBER('Control Sample Data'!L30),'Control Sample Data'!L30&lt;35,'Control Sample Data'!L30&gt;0),'Control Sample Data'!L30,35),""))</f>
      </c>
      <c r="AS31" s="12" t="str">
        <f t="shared" si="21"/>
        <v>Fabp5</v>
      </c>
      <c r="AT31" s="13" t="s">
        <v>263</v>
      </c>
      <c r="AU31" s="14">
        <f t="shared" si="22"/>
        <v>11.901530999999999</v>
      </c>
      <c r="AV31" s="14">
        <f t="shared" si="0"/>
      </c>
      <c r="AW31" s="14">
        <f t="shared" si="1"/>
      </c>
      <c r="AX31" s="14">
        <f t="shared" si="2"/>
      </c>
      <c r="AY31" s="14">
        <f t="shared" si="3"/>
      </c>
      <c r="AZ31" s="14">
        <f t="shared" si="4"/>
      </c>
      <c r="BA31" s="14">
        <f t="shared" si="5"/>
      </c>
      <c r="BB31" s="14">
        <f t="shared" si="6"/>
      </c>
      <c r="BC31" s="14">
        <f t="shared" si="7"/>
      </c>
      <c r="BD31" s="14">
        <f t="shared" si="8"/>
      </c>
      <c r="BE31" s="14">
        <f t="shared" si="9"/>
        <v>9.652967</v>
      </c>
      <c r="BF31" s="14">
        <f t="shared" si="10"/>
      </c>
      <c r="BG31" s="14">
        <f t="shared" si="11"/>
      </c>
      <c r="BH31" s="14">
        <f t="shared" si="12"/>
      </c>
      <c r="BI31" s="14">
        <f t="shared" si="13"/>
      </c>
      <c r="BJ31" s="14">
        <f t="shared" si="14"/>
      </c>
      <c r="BK31" s="14">
        <f t="shared" si="15"/>
      </c>
      <c r="BL31" s="14">
        <f t="shared" si="16"/>
      </c>
      <c r="BM31" s="14">
        <f t="shared" si="17"/>
      </c>
      <c r="BN31" s="14">
        <f t="shared" si="18"/>
      </c>
      <c r="BO31" s="46">
        <f t="shared" si="23"/>
        <v>11.901530999999999</v>
      </c>
      <c r="BP31" s="46">
        <f t="shared" si="24"/>
        <v>9.652967</v>
      </c>
      <c r="BQ31" s="44" t="str">
        <f t="shared" si="25"/>
        <v>Fabp5</v>
      </c>
      <c r="BR31" s="13" t="s">
        <v>708</v>
      </c>
      <c r="BS31" s="47">
        <f t="shared" si="26"/>
        <v>0.00026138591086151105</v>
      </c>
      <c r="BT31" s="47">
        <f t="shared" si="27"/>
      </c>
      <c r="BU31" s="47">
        <f t="shared" si="28"/>
      </c>
      <c r="BV31" s="47">
        <f t="shared" si="29"/>
      </c>
      <c r="BW31" s="47">
        <f t="shared" si="30"/>
      </c>
      <c r="BX31" s="47">
        <f t="shared" si="31"/>
      </c>
      <c r="BY31" s="47">
        <f t="shared" si="32"/>
      </c>
      <c r="BZ31" s="47">
        <f t="shared" si="33"/>
      </c>
      <c r="CA31" s="47">
        <f t="shared" si="34"/>
      </c>
      <c r="CB31" s="47">
        <f t="shared" si="35"/>
      </c>
      <c r="CC31" s="47">
        <f t="shared" si="36"/>
        <v>0.0012421309576489225</v>
      </c>
      <c r="CD31" s="47">
        <f t="shared" si="37"/>
      </c>
      <c r="CE31" s="47">
        <f t="shared" si="38"/>
      </c>
      <c r="CF31" s="47">
        <f t="shared" si="39"/>
      </c>
      <c r="CG31" s="47">
        <f t="shared" si="40"/>
      </c>
      <c r="CH31" s="47">
        <f t="shared" si="41"/>
      </c>
      <c r="CI31" s="47">
        <f t="shared" si="42"/>
      </c>
      <c r="CJ31" s="47">
        <f t="shared" si="43"/>
      </c>
      <c r="CK31" s="47">
        <f t="shared" si="44"/>
      </c>
      <c r="CL31" s="47">
        <f t="shared" si="45"/>
      </c>
    </row>
    <row r="32" spans="1:90" ht="12.75">
      <c r="A32" s="15" t="str">
        <f>'Gene Table'!D31</f>
        <v>Fas</v>
      </c>
      <c r="B32" s="13" t="s">
        <v>269</v>
      </c>
      <c r="C32" s="14">
        <f>IF('Test Sample Data'!C31="","",IF(SUM('Test Sample Data'!C$3:C$98)&gt;10,IF(AND(ISNUMBER('Test Sample Data'!C31),'Test Sample Data'!C31&lt;35,'Test Sample Data'!C31&gt;0),'Test Sample Data'!C31,35),""))</f>
        <v>26.590136</v>
      </c>
      <c r="D32" s="14">
        <f>IF('Test Sample Data'!D31="","",IF(SUM('Test Sample Data'!D$3:D$98)&gt;10,IF(AND(ISNUMBER('Test Sample Data'!D31),'Test Sample Data'!D31&lt;35,'Test Sample Data'!D31&gt;0),'Test Sample Data'!D31,35),""))</f>
      </c>
      <c r="E32" s="14">
        <f>IF('Test Sample Data'!E31="","",IF(SUM('Test Sample Data'!E$3:E$98)&gt;10,IF(AND(ISNUMBER('Test Sample Data'!E31),'Test Sample Data'!E31&lt;35,'Test Sample Data'!E31&gt;0),'Test Sample Data'!E31,35),""))</f>
      </c>
      <c r="F32" s="14">
        <f>IF('Test Sample Data'!F31="","",IF(SUM('Test Sample Data'!F$3:F$98)&gt;10,IF(AND(ISNUMBER('Test Sample Data'!F31),'Test Sample Data'!F31&lt;35,'Test Sample Data'!F31&gt;0),'Test Sample Data'!F31,35),""))</f>
      </c>
      <c r="G32" s="14">
        <f>IF('Test Sample Data'!G31="","",IF(SUM('Test Sample Data'!G$3:G$98)&gt;10,IF(AND(ISNUMBER('Test Sample Data'!G31),'Test Sample Data'!G31&lt;35,'Test Sample Data'!G31&gt;0),'Test Sample Data'!G31,35),""))</f>
      </c>
      <c r="H32" s="14">
        <f>IF('Test Sample Data'!H31="","",IF(SUM('Test Sample Data'!H$3:H$98)&gt;10,IF(AND(ISNUMBER('Test Sample Data'!H31),'Test Sample Data'!H31&lt;35,'Test Sample Data'!H31&gt;0),'Test Sample Data'!H31,35),""))</f>
      </c>
      <c r="I32" s="14">
        <f>IF('Test Sample Data'!I31="","",IF(SUM('Test Sample Data'!I$3:I$98)&gt;10,IF(AND(ISNUMBER('Test Sample Data'!I31),'Test Sample Data'!I31&lt;35,'Test Sample Data'!I31&gt;0),'Test Sample Data'!I31,35),""))</f>
      </c>
      <c r="J32" s="14">
        <f>IF('Test Sample Data'!J31="","",IF(SUM('Test Sample Data'!J$3:J$98)&gt;10,IF(AND(ISNUMBER('Test Sample Data'!J31),'Test Sample Data'!J31&lt;35,'Test Sample Data'!J31&gt;0),'Test Sample Data'!J31,35),""))</f>
      </c>
      <c r="K32" s="14">
        <f>IF('Test Sample Data'!K31="","",IF(SUM('Test Sample Data'!K$3:K$98)&gt;10,IF(AND(ISNUMBER('Test Sample Data'!K31),'Test Sample Data'!K31&lt;35,'Test Sample Data'!K31&gt;0),'Test Sample Data'!K31,35),""))</f>
      </c>
      <c r="L32" s="14">
        <f>IF('Test Sample Data'!L31="","",IF(SUM('Test Sample Data'!L$3:L$98)&gt;10,IF(AND(ISNUMBER('Test Sample Data'!L31),'Test Sample Data'!L31&lt;35,'Test Sample Data'!L31&gt;0),'Test Sample Data'!L31,35),""))</f>
      </c>
      <c r="M32" s="14" t="str">
        <f>'Gene Table'!D31</f>
        <v>Fas</v>
      </c>
      <c r="N32" s="13" t="s">
        <v>269</v>
      </c>
      <c r="O32" s="14">
        <f>IF('Control Sample Data'!C31="","",IF(SUM('Control Sample Data'!C$3:C$98)&gt;10,IF(AND(ISNUMBER('Control Sample Data'!C31),'Control Sample Data'!C31&lt;35,'Control Sample Data'!C31&gt;0),'Control Sample Data'!C31,35),""))</f>
        <v>25.586554</v>
      </c>
      <c r="P32" s="14">
        <f>IF('Control Sample Data'!D31="","",IF(SUM('Control Sample Data'!D$3:D$98)&gt;10,IF(AND(ISNUMBER('Control Sample Data'!D31),'Control Sample Data'!D31&lt;35,'Control Sample Data'!D31&gt;0),'Control Sample Data'!D31,35),""))</f>
      </c>
      <c r="Q32" s="14">
        <f>IF('Control Sample Data'!E31="","",IF(SUM('Control Sample Data'!E$3:E$98)&gt;10,IF(AND(ISNUMBER('Control Sample Data'!E31),'Control Sample Data'!E31&lt;35,'Control Sample Data'!E31&gt;0),'Control Sample Data'!E31,35),""))</f>
      </c>
      <c r="R32" s="14">
        <f>IF('Control Sample Data'!F31="","",IF(SUM('Control Sample Data'!F$3:F$98)&gt;10,IF(AND(ISNUMBER('Control Sample Data'!F31),'Control Sample Data'!F31&lt;35,'Control Sample Data'!F31&gt;0),'Control Sample Data'!F31,35),""))</f>
      </c>
      <c r="S32" s="14">
        <f>IF('Control Sample Data'!G31="","",IF(SUM('Control Sample Data'!G$3:G$98)&gt;10,IF(AND(ISNUMBER('Control Sample Data'!G31),'Control Sample Data'!G31&lt;35,'Control Sample Data'!G31&gt;0),'Control Sample Data'!G31,35),""))</f>
      </c>
      <c r="T32" s="14">
        <f>IF('Control Sample Data'!H31="","",IF(SUM('Control Sample Data'!H$3:H$98)&gt;10,IF(AND(ISNUMBER('Control Sample Data'!H31),'Control Sample Data'!H31&lt;35,'Control Sample Data'!H31&gt;0),'Control Sample Data'!H31,35),""))</f>
      </c>
      <c r="U32" s="14">
        <f>IF('Control Sample Data'!I31="","",IF(SUM('Control Sample Data'!I$3:I$98)&gt;10,IF(AND(ISNUMBER('Control Sample Data'!I31),'Control Sample Data'!I31&lt;35,'Control Sample Data'!I31&gt;0),'Control Sample Data'!I31,35),""))</f>
      </c>
      <c r="V32" s="14">
        <f>IF('Control Sample Data'!J31="","",IF(SUM('Control Sample Data'!J$3:J$98)&gt;10,IF(AND(ISNUMBER('Control Sample Data'!J31),'Control Sample Data'!J31&lt;35,'Control Sample Data'!J31&gt;0),'Control Sample Data'!J31,35),""))</f>
      </c>
      <c r="W32" s="14">
        <f>IF('Control Sample Data'!K31="","",IF(SUM('Control Sample Data'!K$3:K$98)&gt;10,IF(AND(ISNUMBER('Control Sample Data'!K31),'Control Sample Data'!K31&lt;35,'Control Sample Data'!K31&gt;0),'Control Sample Data'!K31,35),""))</f>
      </c>
      <c r="X32" s="14">
        <f>IF('Control Sample Data'!L31="","",IF(SUM('Control Sample Data'!L$3:L$98)&gt;10,IF(AND(ISNUMBER('Control Sample Data'!L31),'Control Sample Data'!L31&lt;35,'Control Sample Data'!L31&gt;0),'Control Sample Data'!L31,35),""))</f>
      </c>
      <c r="AS32" s="12" t="str">
        <f t="shared" si="21"/>
        <v>Fas</v>
      </c>
      <c r="AT32" s="13" t="s">
        <v>269</v>
      </c>
      <c r="AU32" s="14">
        <f t="shared" si="22"/>
        <v>10.837219000000001</v>
      </c>
      <c r="AV32" s="14">
        <f t="shared" si="0"/>
      </c>
      <c r="AW32" s="14">
        <f t="shared" si="1"/>
      </c>
      <c r="AX32" s="14">
        <f t="shared" si="2"/>
      </c>
      <c r="AY32" s="14">
        <f t="shared" si="3"/>
      </c>
      <c r="AZ32" s="14">
        <f t="shared" si="4"/>
      </c>
      <c r="BA32" s="14">
        <f t="shared" si="5"/>
      </c>
      <c r="BB32" s="14">
        <f t="shared" si="6"/>
      </c>
      <c r="BC32" s="14">
        <f t="shared" si="7"/>
      </c>
      <c r="BD32" s="14">
        <f t="shared" si="8"/>
      </c>
      <c r="BE32" s="14">
        <f t="shared" si="9"/>
        <v>9.838154</v>
      </c>
      <c r="BF32" s="14">
        <f t="shared" si="10"/>
      </c>
      <c r="BG32" s="14">
        <f t="shared" si="11"/>
      </c>
      <c r="BH32" s="14">
        <f t="shared" si="12"/>
      </c>
      <c r="BI32" s="14">
        <f t="shared" si="13"/>
      </c>
      <c r="BJ32" s="14">
        <f t="shared" si="14"/>
      </c>
      <c r="BK32" s="14">
        <f t="shared" si="15"/>
      </c>
      <c r="BL32" s="14">
        <f t="shared" si="16"/>
      </c>
      <c r="BM32" s="14">
        <f t="shared" si="17"/>
      </c>
      <c r="BN32" s="14">
        <f t="shared" si="18"/>
      </c>
      <c r="BO32" s="46">
        <f t="shared" si="23"/>
        <v>10.837219000000001</v>
      </c>
      <c r="BP32" s="46">
        <f t="shared" si="24"/>
        <v>9.838154</v>
      </c>
      <c r="BQ32" s="44" t="str">
        <f t="shared" si="25"/>
        <v>Fas</v>
      </c>
      <c r="BR32" s="13" t="s">
        <v>709</v>
      </c>
      <c r="BS32" s="47">
        <f t="shared" si="26"/>
        <v>0.0005466030005742028</v>
      </c>
      <c r="BT32" s="47">
        <f t="shared" si="27"/>
      </c>
      <c r="BU32" s="47">
        <f t="shared" si="28"/>
      </c>
      <c r="BV32" s="47">
        <f t="shared" si="29"/>
      </c>
      <c r="BW32" s="47">
        <f t="shared" si="30"/>
      </c>
      <c r="BX32" s="47">
        <f t="shared" si="31"/>
      </c>
      <c r="BY32" s="47">
        <f t="shared" si="32"/>
      </c>
      <c r="BZ32" s="47">
        <f t="shared" si="33"/>
      </c>
      <c r="CA32" s="47">
        <f t="shared" si="34"/>
      </c>
      <c r="CB32" s="47">
        <f t="shared" si="35"/>
      </c>
      <c r="CC32" s="47">
        <f t="shared" si="36"/>
        <v>0.0010924977319504837</v>
      </c>
      <c r="CD32" s="47">
        <f t="shared" si="37"/>
      </c>
      <c r="CE32" s="47">
        <f t="shared" si="38"/>
      </c>
      <c r="CF32" s="47">
        <f t="shared" si="39"/>
      </c>
      <c r="CG32" s="47">
        <f t="shared" si="40"/>
      </c>
      <c r="CH32" s="47">
        <f t="shared" si="41"/>
      </c>
      <c r="CI32" s="47">
        <f t="shared" si="42"/>
      </c>
      <c r="CJ32" s="47">
        <f t="shared" si="43"/>
      </c>
      <c r="CK32" s="47">
        <f t="shared" si="44"/>
      </c>
      <c r="CL32" s="47">
        <f t="shared" si="45"/>
      </c>
    </row>
    <row r="33" spans="1:90" ht="12.75">
      <c r="A33" s="15" t="str">
        <f>'Gene Table'!D32</f>
        <v>Fasn</v>
      </c>
      <c r="B33" s="13" t="s">
        <v>275</v>
      </c>
      <c r="C33" s="14">
        <f>IF('Test Sample Data'!C32="","",IF(SUM('Test Sample Data'!C$3:C$98)&gt;10,IF(AND(ISNUMBER('Test Sample Data'!C32),'Test Sample Data'!C32&lt;35,'Test Sample Data'!C32&gt;0),'Test Sample Data'!C32,35),""))</f>
        <v>22.775732</v>
      </c>
      <c r="D33" s="14">
        <f>IF('Test Sample Data'!D32="","",IF(SUM('Test Sample Data'!D$3:D$98)&gt;10,IF(AND(ISNUMBER('Test Sample Data'!D32),'Test Sample Data'!D32&lt;35,'Test Sample Data'!D32&gt;0),'Test Sample Data'!D32,35),""))</f>
      </c>
      <c r="E33" s="14">
        <f>IF('Test Sample Data'!E32="","",IF(SUM('Test Sample Data'!E$3:E$98)&gt;10,IF(AND(ISNUMBER('Test Sample Data'!E32),'Test Sample Data'!E32&lt;35,'Test Sample Data'!E32&gt;0),'Test Sample Data'!E32,35),""))</f>
      </c>
      <c r="F33" s="14">
        <f>IF('Test Sample Data'!F32="","",IF(SUM('Test Sample Data'!F$3:F$98)&gt;10,IF(AND(ISNUMBER('Test Sample Data'!F32),'Test Sample Data'!F32&lt;35,'Test Sample Data'!F32&gt;0),'Test Sample Data'!F32,35),""))</f>
      </c>
      <c r="G33" s="14">
        <f>IF('Test Sample Data'!G32="","",IF(SUM('Test Sample Data'!G$3:G$98)&gt;10,IF(AND(ISNUMBER('Test Sample Data'!G32),'Test Sample Data'!G32&lt;35,'Test Sample Data'!G32&gt;0),'Test Sample Data'!G32,35),""))</f>
      </c>
      <c r="H33" s="14">
        <f>IF('Test Sample Data'!H32="","",IF(SUM('Test Sample Data'!H$3:H$98)&gt;10,IF(AND(ISNUMBER('Test Sample Data'!H32),'Test Sample Data'!H32&lt;35,'Test Sample Data'!H32&gt;0),'Test Sample Data'!H32,35),""))</f>
      </c>
      <c r="I33" s="14">
        <f>IF('Test Sample Data'!I32="","",IF(SUM('Test Sample Data'!I$3:I$98)&gt;10,IF(AND(ISNUMBER('Test Sample Data'!I32),'Test Sample Data'!I32&lt;35,'Test Sample Data'!I32&gt;0),'Test Sample Data'!I32,35),""))</f>
      </c>
      <c r="J33" s="14">
        <f>IF('Test Sample Data'!J32="","",IF(SUM('Test Sample Data'!J$3:J$98)&gt;10,IF(AND(ISNUMBER('Test Sample Data'!J32),'Test Sample Data'!J32&lt;35,'Test Sample Data'!J32&gt;0),'Test Sample Data'!J32,35),""))</f>
      </c>
      <c r="K33" s="14">
        <f>IF('Test Sample Data'!K32="","",IF(SUM('Test Sample Data'!K$3:K$98)&gt;10,IF(AND(ISNUMBER('Test Sample Data'!K32),'Test Sample Data'!K32&lt;35,'Test Sample Data'!K32&gt;0),'Test Sample Data'!K32,35),""))</f>
      </c>
      <c r="L33" s="14">
        <f>IF('Test Sample Data'!L32="","",IF(SUM('Test Sample Data'!L$3:L$98)&gt;10,IF(AND(ISNUMBER('Test Sample Data'!L32),'Test Sample Data'!L32&lt;35,'Test Sample Data'!L32&gt;0),'Test Sample Data'!L32,35),""))</f>
      </c>
      <c r="M33" s="14" t="str">
        <f>'Gene Table'!D32</f>
        <v>Fasn</v>
      </c>
      <c r="N33" s="13" t="s">
        <v>275</v>
      </c>
      <c r="O33" s="14">
        <f>IF('Control Sample Data'!C32="","",IF(SUM('Control Sample Data'!C$3:C$98)&gt;10,IF(AND(ISNUMBER('Control Sample Data'!C32),'Control Sample Data'!C32&lt;35,'Control Sample Data'!C32&gt;0),'Control Sample Data'!C32,35),""))</f>
        <v>22.064102</v>
      </c>
      <c r="P33" s="14">
        <f>IF('Control Sample Data'!D32="","",IF(SUM('Control Sample Data'!D$3:D$98)&gt;10,IF(AND(ISNUMBER('Control Sample Data'!D32),'Control Sample Data'!D32&lt;35,'Control Sample Data'!D32&gt;0),'Control Sample Data'!D32,35),""))</f>
      </c>
      <c r="Q33" s="14">
        <f>IF('Control Sample Data'!E32="","",IF(SUM('Control Sample Data'!E$3:E$98)&gt;10,IF(AND(ISNUMBER('Control Sample Data'!E32),'Control Sample Data'!E32&lt;35,'Control Sample Data'!E32&gt;0),'Control Sample Data'!E32,35),""))</f>
      </c>
      <c r="R33" s="14">
        <f>IF('Control Sample Data'!F32="","",IF(SUM('Control Sample Data'!F$3:F$98)&gt;10,IF(AND(ISNUMBER('Control Sample Data'!F32),'Control Sample Data'!F32&lt;35,'Control Sample Data'!F32&gt;0),'Control Sample Data'!F32,35),""))</f>
      </c>
      <c r="S33" s="14">
        <f>IF('Control Sample Data'!G32="","",IF(SUM('Control Sample Data'!G$3:G$98)&gt;10,IF(AND(ISNUMBER('Control Sample Data'!G32),'Control Sample Data'!G32&lt;35,'Control Sample Data'!G32&gt;0),'Control Sample Data'!G32,35),""))</f>
      </c>
      <c r="T33" s="14">
        <f>IF('Control Sample Data'!H32="","",IF(SUM('Control Sample Data'!H$3:H$98)&gt;10,IF(AND(ISNUMBER('Control Sample Data'!H32),'Control Sample Data'!H32&lt;35,'Control Sample Data'!H32&gt;0),'Control Sample Data'!H32,35),""))</f>
      </c>
      <c r="U33" s="14">
        <f>IF('Control Sample Data'!I32="","",IF(SUM('Control Sample Data'!I$3:I$98)&gt;10,IF(AND(ISNUMBER('Control Sample Data'!I32),'Control Sample Data'!I32&lt;35,'Control Sample Data'!I32&gt;0),'Control Sample Data'!I32,35),""))</f>
      </c>
      <c r="V33" s="14">
        <f>IF('Control Sample Data'!J32="","",IF(SUM('Control Sample Data'!J$3:J$98)&gt;10,IF(AND(ISNUMBER('Control Sample Data'!J32),'Control Sample Data'!J32&lt;35,'Control Sample Data'!J32&gt;0),'Control Sample Data'!J32,35),""))</f>
      </c>
      <c r="W33" s="14">
        <f>IF('Control Sample Data'!K32="","",IF(SUM('Control Sample Data'!K$3:K$98)&gt;10,IF(AND(ISNUMBER('Control Sample Data'!K32),'Control Sample Data'!K32&lt;35,'Control Sample Data'!K32&gt;0),'Control Sample Data'!K32,35),""))</f>
      </c>
      <c r="X33" s="14">
        <f>IF('Control Sample Data'!L32="","",IF(SUM('Control Sample Data'!L$3:L$98)&gt;10,IF(AND(ISNUMBER('Control Sample Data'!L32),'Control Sample Data'!L32&lt;35,'Control Sample Data'!L32&gt;0),'Control Sample Data'!L32,35),""))</f>
      </c>
      <c r="AS33" s="12" t="str">
        <f t="shared" si="21"/>
        <v>Fasn</v>
      </c>
      <c r="AT33" s="13" t="s">
        <v>275</v>
      </c>
      <c r="AU33" s="14">
        <f t="shared" si="22"/>
        <v>7.022815000000001</v>
      </c>
      <c r="AV33" s="14">
        <f t="shared" si="0"/>
      </c>
      <c r="AW33" s="14">
        <f t="shared" si="1"/>
      </c>
      <c r="AX33" s="14">
        <f t="shared" si="2"/>
      </c>
      <c r="AY33" s="14">
        <f t="shared" si="3"/>
      </c>
      <c r="AZ33" s="14">
        <f t="shared" si="4"/>
      </c>
      <c r="BA33" s="14">
        <f t="shared" si="5"/>
      </c>
      <c r="BB33" s="14">
        <f t="shared" si="6"/>
      </c>
      <c r="BC33" s="14">
        <f t="shared" si="7"/>
      </c>
      <c r="BD33" s="14">
        <f t="shared" si="8"/>
      </c>
      <c r="BE33" s="14">
        <f t="shared" si="9"/>
        <v>6.315701999999998</v>
      </c>
      <c r="BF33" s="14">
        <f t="shared" si="10"/>
      </c>
      <c r="BG33" s="14">
        <f t="shared" si="11"/>
      </c>
      <c r="BH33" s="14">
        <f t="shared" si="12"/>
      </c>
      <c r="BI33" s="14">
        <f t="shared" si="13"/>
      </c>
      <c r="BJ33" s="14">
        <f t="shared" si="14"/>
      </c>
      <c r="BK33" s="14">
        <f t="shared" si="15"/>
      </c>
      <c r="BL33" s="14">
        <f t="shared" si="16"/>
      </c>
      <c r="BM33" s="14">
        <f t="shared" si="17"/>
      </c>
      <c r="BN33" s="14">
        <f t="shared" si="18"/>
      </c>
      <c r="BO33" s="46">
        <f t="shared" si="23"/>
        <v>7.022815000000001</v>
      </c>
      <c r="BP33" s="46">
        <f t="shared" si="24"/>
        <v>6.315701999999998</v>
      </c>
      <c r="BQ33" s="44" t="str">
        <f t="shared" si="25"/>
        <v>Fasn</v>
      </c>
      <c r="BR33" s="13" t="s">
        <v>710</v>
      </c>
      <c r="BS33" s="47">
        <f t="shared" si="26"/>
        <v>0.007689923704970054</v>
      </c>
      <c r="BT33" s="47">
        <f t="shared" si="27"/>
      </c>
      <c r="BU33" s="47">
        <f t="shared" si="28"/>
      </c>
      <c r="BV33" s="47">
        <f t="shared" si="29"/>
      </c>
      <c r="BW33" s="47">
        <f t="shared" si="30"/>
      </c>
      <c r="BX33" s="47">
        <f t="shared" si="31"/>
      </c>
      <c r="BY33" s="47">
        <f t="shared" si="32"/>
      </c>
      <c r="BZ33" s="47">
        <f t="shared" si="33"/>
      </c>
      <c r="CA33" s="47">
        <f t="shared" si="34"/>
      </c>
      <c r="CB33" s="47">
        <f t="shared" si="35"/>
      </c>
      <c r="CC33" s="47">
        <f t="shared" si="36"/>
        <v>0.012554061571620492</v>
      </c>
      <c r="CD33" s="47">
        <f t="shared" si="37"/>
      </c>
      <c r="CE33" s="47">
        <f t="shared" si="38"/>
      </c>
      <c r="CF33" s="47">
        <f t="shared" si="39"/>
      </c>
      <c r="CG33" s="47">
        <f t="shared" si="40"/>
      </c>
      <c r="CH33" s="47">
        <f t="shared" si="41"/>
      </c>
      <c r="CI33" s="47">
        <f t="shared" si="42"/>
      </c>
      <c r="CJ33" s="47">
        <f t="shared" si="43"/>
      </c>
      <c r="CK33" s="47">
        <f t="shared" si="44"/>
      </c>
      <c r="CL33" s="47">
        <f t="shared" si="45"/>
      </c>
    </row>
    <row r="34" spans="1:90" ht="12.75">
      <c r="A34" s="15" t="str">
        <f>'Gene Table'!D33</f>
        <v>Foxa2</v>
      </c>
      <c r="B34" s="13" t="s">
        <v>281</v>
      </c>
      <c r="C34" s="14">
        <f>IF('Test Sample Data'!C33="","",IF(SUM('Test Sample Data'!C$3:C$98)&gt;10,IF(AND(ISNUMBER('Test Sample Data'!C33),'Test Sample Data'!C33&lt;35,'Test Sample Data'!C33&gt;0),'Test Sample Data'!C33,35),""))</f>
        <v>26.937246</v>
      </c>
      <c r="D34" s="14">
        <f>IF('Test Sample Data'!D33="","",IF(SUM('Test Sample Data'!D$3:D$98)&gt;10,IF(AND(ISNUMBER('Test Sample Data'!D33),'Test Sample Data'!D33&lt;35,'Test Sample Data'!D33&gt;0),'Test Sample Data'!D33,35),""))</f>
      </c>
      <c r="E34" s="14">
        <f>IF('Test Sample Data'!E33="","",IF(SUM('Test Sample Data'!E$3:E$98)&gt;10,IF(AND(ISNUMBER('Test Sample Data'!E33),'Test Sample Data'!E33&lt;35,'Test Sample Data'!E33&gt;0),'Test Sample Data'!E33,35),""))</f>
      </c>
      <c r="F34" s="14">
        <f>IF('Test Sample Data'!F33="","",IF(SUM('Test Sample Data'!F$3:F$98)&gt;10,IF(AND(ISNUMBER('Test Sample Data'!F33),'Test Sample Data'!F33&lt;35,'Test Sample Data'!F33&gt;0),'Test Sample Data'!F33,35),""))</f>
      </c>
      <c r="G34" s="14">
        <f>IF('Test Sample Data'!G33="","",IF(SUM('Test Sample Data'!G$3:G$98)&gt;10,IF(AND(ISNUMBER('Test Sample Data'!G33),'Test Sample Data'!G33&lt;35,'Test Sample Data'!G33&gt;0),'Test Sample Data'!G33,35),""))</f>
      </c>
      <c r="H34" s="14">
        <f>IF('Test Sample Data'!H33="","",IF(SUM('Test Sample Data'!H$3:H$98)&gt;10,IF(AND(ISNUMBER('Test Sample Data'!H33),'Test Sample Data'!H33&lt;35,'Test Sample Data'!H33&gt;0),'Test Sample Data'!H33,35),""))</f>
      </c>
      <c r="I34" s="14">
        <f>IF('Test Sample Data'!I33="","",IF(SUM('Test Sample Data'!I$3:I$98)&gt;10,IF(AND(ISNUMBER('Test Sample Data'!I33),'Test Sample Data'!I33&lt;35,'Test Sample Data'!I33&gt;0),'Test Sample Data'!I33,35),""))</f>
      </c>
      <c r="J34" s="14">
        <f>IF('Test Sample Data'!J33="","",IF(SUM('Test Sample Data'!J$3:J$98)&gt;10,IF(AND(ISNUMBER('Test Sample Data'!J33),'Test Sample Data'!J33&lt;35,'Test Sample Data'!J33&gt;0),'Test Sample Data'!J33,35),""))</f>
      </c>
      <c r="K34" s="14">
        <f>IF('Test Sample Data'!K33="","",IF(SUM('Test Sample Data'!K$3:K$98)&gt;10,IF(AND(ISNUMBER('Test Sample Data'!K33),'Test Sample Data'!K33&lt;35,'Test Sample Data'!K33&gt;0),'Test Sample Data'!K33,35),""))</f>
      </c>
      <c r="L34" s="14">
        <f>IF('Test Sample Data'!L33="","",IF(SUM('Test Sample Data'!L$3:L$98)&gt;10,IF(AND(ISNUMBER('Test Sample Data'!L33),'Test Sample Data'!L33&lt;35,'Test Sample Data'!L33&gt;0),'Test Sample Data'!L33,35),""))</f>
      </c>
      <c r="M34" s="14" t="str">
        <f>'Gene Table'!D33</f>
        <v>Foxa2</v>
      </c>
      <c r="N34" s="13" t="s">
        <v>281</v>
      </c>
      <c r="O34" s="14">
        <f>IF('Control Sample Data'!C33="","",IF(SUM('Control Sample Data'!C$3:C$98)&gt;10,IF(AND(ISNUMBER('Control Sample Data'!C33),'Control Sample Data'!C33&lt;35,'Control Sample Data'!C33&gt;0),'Control Sample Data'!C33,35),""))</f>
        <v>26.14276</v>
      </c>
      <c r="P34" s="14">
        <f>IF('Control Sample Data'!D33="","",IF(SUM('Control Sample Data'!D$3:D$98)&gt;10,IF(AND(ISNUMBER('Control Sample Data'!D33),'Control Sample Data'!D33&lt;35,'Control Sample Data'!D33&gt;0),'Control Sample Data'!D33,35),""))</f>
      </c>
      <c r="Q34" s="14">
        <f>IF('Control Sample Data'!E33="","",IF(SUM('Control Sample Data'!E$3:E$98)&gt;10,IF(AND(ISNUMBER('Control Sample Data'!E33),'Control Sample Data'!E33&lt;35,'Control Sample Data'!E33&gt;0),'Control Sample Data'!E33,35),""))</f>
      </c>
      <c r="R34" s="14">
        <f>IF('Control Sample Data'!F33="","",IF(SUM('Control Sample Data'!F$3:F$98)&gt;10,IF(AND(ISNUMBER('Control Sample Data'!F33),'Control Sample Data'!F33&lt;35,'Control Sample Data'!F33&gt;0),'Control Sample Data'!F33,35),""))</f>
      </c>
      <c r="S34" s="14">
        <f>IF('Control Sample Data'!G33="","",IF(SUM('Control Sample Data'!G$3:G$98)&gt;10,IF(AND(ISNUMBER('Control Sample Data'!G33),'Control Sample Data'!G33&lt;35,'Control Sample Data'!G33&gt;0),'Control Sample Data'!G33,35),""))</f>
      </c>
      <c r="T34" s="14">
        <f>IF('Control Sample Data'!H33="","",IF(SUM('Control Sample Data'!H$3:H$98)&gt;10,IF(AND(ISNUMBER('Control Sample Data'!H33),'Control Sample Data'!H33&lt;35,'Control Sample Data'!H33&gt;0),'Control Sample Data'!H33,35),""))</f>
      </c>
      <c r="U34" s="14">
        <f>IF('Control Sample Data'!I33="","",IF(SUM('Control Sample Data'!I$3:I$98)&gt;10,IF(AND(ISNUMBER('Control Sample Data'!I33),'Control Sample Data'!I33&lt;35,'Control Sample Data'!I33&gt;0),'Control Sample Data'!I33,35),""))</f>
      </c>
      <c r="V34" s="14">
        <f>IF('Control Sample Data'!J33="","",IF(SUM('Control Sample Data'!J$3:J$98)&gt;10,IF(AND(ISNUMBER('Control Sample Data'!J33),'Control Sample Data'!J33&lt;35,'Control Sample Data'!J33&gt;0),'Control Sample Data'!J33,35),""))</f>
      </c>
      <c r="W34" s="14">
        <f>IF('Control Sample Data'!K33="","",IF(SUM('Control Sample Data'!K$3:K$98)&gt;10,IF(AND(ISNUMBER('Control Sample Data'!K33),'Control Sample Data'!K33&lt;35,'Control Sample Data'!K33&gt;0),'Control Sample Data'!K33,35),""))</f>
      </c>
      <c r="X34" s="14">
        <f>IF('Control Sample Data'!L33="","",IF(SUM('Control Sample Data'!L$3:L$98)&gt;10,IF(AND(ISNUMBER('Control Sample Data'!L33),'Control Sample Data'!L33&lt;35,'Control Sample Data'!L33&gt;0),'Control Sample Data'!L33,35),""))</f>
      </c>
      <c r="AS34" s="12" t="str">
        <f t="shared" si="21"/>
        <v>Foxa2</v>
      </c>
      <c r="AT34" s="13" t="s">
        <v>281</v>
      </c>
      <c r="AU34" s="14">
        <f t="shared" si="22"/>
        <v>11.184328999999998</v>
      </c>
      <c r="AV34" s="14">
        <f t="shared" si="0"/>
      </c>
      <c r="AW34" s="14">
        <f t="shared" si="1"/>
      </c>
      <c r="AX34" s="14">
        <f t="shared" si="2"/>
      </c>
      <c r="AY34" s="14">
        <f t="shared" si="3"/>
      </c>
      <c r="AZ34" s="14">
        <f t="shared" si="4"/>
      </c>
      <c r="BA34" s="14">
        <f t="shared" si="5"/>
      </c>
      <c r="BB34" s="14">
        <f t="shared" si="6"/>
      </c>
      <c r="BC34" s="14">
        <f t="shared" si="7"/>
      </c>
      <c r="BD34" s="14">
        <f t="shared" si="8"/>
      </c>
      <c r="BE34" s="14">
        <f t="shared" si="9"/>
        <v>10.394359999999999</v>
      </c>
      <c r="BF34" s="14">
        <f t="shared" si="10"/>
      </c>
      <c r="BG34" s="14">
        <f t="shared" si="11"/>
      </c>
      <c r="BH34" s="14">
        <f t="shared" si="12"/>
      </c>
      <c r="BI34" s="14">
        <f t="shared" si="13"/>
      </c>
      <c r="BJ34" s="14">
        <f t="shared" si="14"/>
      </c>
      <c r="BK34" s="14">
        <f t="shared" si="15"/>
      </c>
      <c r="BL34" s="14">
        <f t="shared" si="16"/>
      </c>
      <c r="BM34" s="14">
        <f t="shared" si="17"/>
      </c>
      <c r="BN34" s="14">
        <f t="shared" si="18"/>
      </c>
      <c r="BO34" s="46">
        <f t="shared" si="23"/>
        <v>11.184328999999998</v>
      </c>
      <c r="BP34" s="46">
        <f t="shared" si="24"/>
        <v>10.394359999999999</v>
      </c>
      <c r="BQ34" s="44" t="str">
        <f t="shared" si="25"/>
        <v>Foxa2</v>
      </c>
      <c r="BR34" s="13" t="s">
        <v>711</v>
      </c>
      <c r="BS34" s="47">
        <f t="shared" si="26"/>
        <v>0.0004297159655330315</v>
      </c>
      <c r="BT34" s="47">
        <f t="shared" si="27"/>
      </c>
      <c r="BU34" s="47">
        <f t="shared" si="28"/>
      </c>
      <c r="BV34" s="47">
        <f t="shared" si="29"/>
      </c>
      <c r="BW34" s="47">
        <f t="shared" si="30"/>
      </c>
      <c r="BX34" s="47">
        <f t="shared" si="31"/>
      </c>
      <c r="BY34" s="47">
        <f t="shared" si="32"/>
      </c>
      <c r="BZ34" s="47">
        <f t="shared" si="33"/>
      </c>
      <c r="CA34" s="47">
        <f t="shared" si="34"/>
      </c>
      <c r="CB34" s="47">
        <f t="shared" si="35"/>
      </c>
      <c r="CC34" s="47">
        <f t="shared" si="36"/>
        <v>0.0007429949368596831</v>
      </c>
      <c r="CD34" s="47">
        <f t="shared" si="37"/>
      </c>
      <c r="CE34" s="47">
        <f t="shared" si="38"/>
      </c>
      <c r="CF34" s="47">
        <f t="shared" si="39"/>
      </c>
      <c r="CG34" s="47">
        <f t="shared" si="40"/>
      </c>
      <c r="CH34" s="47">
        <f t="shared" si="41"/>
      </c>
      <c r="CI34" s="47">
        <f t="shared" si="42"/>
      </c>
      <c r="CJ34" s="47">
        <f t="shared" si="43"/>
      </c>
      <c r="CK34" s="47">
        <f t="shared" si="44"/>
      </c>
      <c r="CL34" s="47">
        <f t="shared" si="45"/>
      </c>
    </row>
    <row r="35" spans="1:90" ht="12.75">
      <c r="A35" s="15" t="str">
        <f>'Gene Table'!D34</f>
        <v>G6pc</v>
      </c>
      <c r="B35" s="13" t="s">
        <v>287</v>
      </c>
      <c r="C35" s="14">
        <f>IF('Test Sample Data'!C34="","",IF(SUM('Test Sample Data'!C$3:C$98)&gt;10,IF(AND(ISNUMBER('Test Sample Data'!C34),'Test Sample Data'!C34&lt;35,'Test Sample Data'!C34&gt;0),'Test Sample Data'!C34,35),""))</f>
        <v>22.092884</v>
      </c>
      <c r="D35" s="14">
        <f>IF('Test Sample Data'!D34="","",IF(SUM('Test Sample Data'!D$3:D$98)&gt;10,IF(AND(ISNUMBER('Test Sample Data'!D34),'Test Sample Data'!D34&lt;35,'Test Sample Data'!D34&gt;0),'Test Sample Data'!D34,35),""))</f>
      </c>
      <c r="E35" s="14">
        <f>IF('Test Sample Data'!E34="","",IF(SUM('Test Sample Data'!E$3:E$98)&gt;10,IF(AND(ISNUMBER('Test Sample Data'!E34),'Test Sample Data'!E34&lt;35,'Test Sample Data'!E34&gt;0),'Test Sample Data'!E34,35),""))</f>
      </c>
      <c r="F35" s="14">
        <f>IF('Test Sample Data'!F34="","",IF(SUM('Test Sample Data'!F$3:F$98)&gt;10,IF(AND(ISNUMBER('Test Sample Data'!F34),'Test Sample Data'!F34&lt;35,'Test Sample Data'!F34&gt;0),'Test Sample Data'!F34,35),""))</f>
      </c>
      <c r="G35" s="14">
        <f>IF('Test Sample Data'!G34="","",IF(SUM('Test Sample Data'!G$3:G$98)&gt;10,IF(AND(ISNUMBER('Test Sample Data'!G34),'Test Sample Data'!G34&lt;35,'Test Sample Data'!G34&gt;0),'Test Sample Data'!G34,35),""))</f>
      </c>
      <c r="H35" s="14">
        <f>IF('Test Sample Data'!H34="","",IF(SUM('Test Sample Data'!H$3:H$98)&gt;10,IF(AND(ISNUMBER('Test Sample Data'!H34),'Test Sample Data'!H34&lt;35,'Test Sample Data'!H34&gt;0),'Test Sample Data'!H34,35),""))</f>
      </c>
      <c r="I35" s="14">
        <f>IF('Test Sample Data'!I34="","",IF(SUM('Test Sample Data'!I$3:I$98)&gt;10,IF(AND(ISNUMBER('Test Sample Data'!I34),'Test Sample Data'!I34&lt;35,'Test Sample Data'!I34&gt;0),'Test Sample Data'!I34,35),""))</f>
      </c>
      <c r="J35" s="14">
        <f>IF('Test Sample Data'!J34="","",IF(SUM('Test Sample Data'!J$3:J$98)&gt;10,IF(AND(ISNUMBER('Test Sample Data'!J34),'Test Sample Data'!J34&lt;35,'Test Sample Data'!J34&gt;0),'Test Sample Data'!J34,35),""))</f>
      </c>
      <c r="K35" s="14">
        <f>IF('Test Sample Data'!K34="","",IF(SUM('Test Sample Data'!K$3:K$98)&gt;10,IF(AND(ISNUMBER('Test Sample Data'!K34),'Test Sample Data'!K34&lt;35,'Test Sample Data'!K34&gt;0),'Test Sample Data'!K34,35),""))</f>
      </c>
      <c r="L35" s="14">
        <f>IF('Test Sample Data'!L34="","",IF(SUM('Test Sample Data'!L$3:L$98)&gt;10,IF(AND(ISNUMBER('Test Sample Data'!L34),'Test Sample Data'!L34&lt;35,'Test Sample Data'!L34&gt;0),'Test Sample Data'!L34,35),""))</f>
      </c>
      <c r="M35" s="14" t="str">
        <f>'Gene Table'!D34</f>
        <v>G6pc</v>
      </c>
      <c r="N35" s="13" t="s">
        <v>287</v>
      </c>
      <c r="O35" s="14">
        <f>IF('Control Sample Data'!C34="","",IF(SUM('Control Sample Data'!C$3:C$98)&gt;10,IF(AND(ISNUMBER('Control Sample Data'!C34),'Control Sample Data'!C34&lt;35,'Control Sample Data'!C34&gt;0),'Control Sample Data'!C34,35),""))</f>
        <v>21.439949</v>
      </c>
      <c r="P35" s="14">
        <f>IF('Control Sample Data'!D34="","",IF(SUM('Control Sample Data'!D$3:D$98)&gt;10,IF(AND(ISNUMBER('Control Sample Data'!D34),'Control Sample Data'!D34&lt;35,'Control Sample Data'!D34&gt;0),'Control Sample Data'!D34,35),""))</f>
      </c>
      <c r="Q35" s="14">
        <f>IF('Control Sample Data'!E34="","",IF(SUM('Control Sample Data'!E$3:E$98)&gt;10,IF(AND(ISNUMBER('Control Sample Data'!E34),'Control Sample Data'!E34&lt;35,'Control Sample Data'!E34&gt;0),'Control Sample Data'!E34,35),""))</f>
      </c>
      <c r="R35" s="14">
        <f>IF('Control Sample Data'!F34="","",IF(SUM('Control Sample Data'!F$3:F$98)&gt;10,IF(AND(ISNUMBER('Control Sample Data'!F34),'Control Sample Data'!F34&lt;35,'Control Sample Data'!F34&gt;0),'Control Sample Data'!F34,35),""))</f>
      </c>
      <c r="S35" s="14">
        <f>IF('Control Sample Data'!G34="","",IF(SUM('Control Sample Data'!G$3:G$98)&gt;10,IF(AND(ISNUMBER('Control Sample Data'!G34),'Control Sample Data'!G34&lt;35,'Control Sample Data'!G34&gt;0),'Control Sample Data'!G34,35),""))</f>
      </c>
      <c r="T35" s="14">
        <f>IF('Control Sample Data'!H34="","",IF(SUM('Control Sample Data'!H$3:H$98)&gt;10,IF(AND(ISNUMBER('Control Sample Data'!H34),'Control Sample Data'!H34&lt;35,'Control Sample Data'!H34&gt;0),'Control Sample Data'!H34,35),""))</f>
      </c>
      <c r="U35" s="14">
        <f>IF('Control Sample Data'!I34="","",IF(SUM('Control Sample Data'!I$3:I$98)&gt;10,IF(AND(ISNUMBER('Control Sample Data'!I34),'Control Sample Data'!I34&lt;35,'Control Sample Data'!I34&gt;0),'Control Sample Data'!I34,35),""))</f>
      </c>
      <c r="V35" s="14">
        <f>IF('Control Sample Data'!J34="","",IF(SUM('Control Sample Data'!J$3:J$98)&gt;10,IF(AND(ISNUMBER('Control Sample Data'!J34),'Control Sample Data'!J34&lt;35,'Control Sample Data'!J34&gt;0),'Control Sample Data'!J34,35),""))</f>
      </c>
      <c r="W35" s="14">
        <f>IF('Control Sample Data'!K34="","",IF(SUM('Control Sample Data'!K$3:K$98)&gt;10,IF(AND(ISNUMBER('Control Sample Data'!K34),'Control Sample Data'!K34&lt;35,'Control Sample Data'!K34&gt;0),'Control Sample Data'!K34,35),""))</f>
      </c>
      <c r="X35" s="14">
        <f>IF('Control Sample Data'!L34="","",IF(SUM('Control Sample Data'!L$3:L$98)&gt;10,IF(AND(ISNUMBER('Control Sample Data'!L34),'Control Sample Data'!L34&lt;35,'Control Sample Data'!L34&gt;0),'Control Sample Data'!L34,35),""))</f>
      </c>
      <c r="AS35" s="12" t="str">
        <f t="shared" si="21"/>
        <v>G6pc</v>
      </c>
      <c r="AT35" s="13" t="s">
        <v>287</v>
      </c>
      <c r="AU35" s="14">
        <f t="shared" si="22"/>
        <v>6.3399670000000015</v>
      </c>
      <c r="AV35" s="14">
        <f t="shared" si="0"/>
      </c>
      <c r="AW35" s="14">
        <f t="shared" si="1"/>
      </c>
      <c r="AX35" s="14">
        <f t="shared" si="2"/>
      </c>
      <c r="AY35" s="14">
        <f t="shared" si="3"/>
      </c>
      <c r="AZ35" s="14">
        <f t="shared" si="4"/>
      </c>
      <c r="BA35" s="14">
        <f t="shared" si="5"/>
      </c>
      <c r="BB35" s="14">
        <f t="shared" si="6"/>
      </c>
      <c r="BC35" s="14">
        <f t="shared" si="7"/>
      </c>
      <c r="BD35" s="14">
        <f t="shared" si="8"/>
      </c>
      <c r="BE35" s="14">
        <f t="shared" si="9"/>
        <v>5.691548999999998</v>
      </c>
      <c r="BF35" s="14">
        <f t="shared" si="10"/>
      </c>
      <c r="BG35" s="14">
        <f t="shared" si="11"/>
      </c>
      <c r="BH35" s="14">
        <f t="shared" si="12"/>
      </c>
      <c r="BI35" s="14">
        <f t="shared" si="13"/>
      </c>
      <c r="BJ35" s="14">
        <f t="shared" si="14"/>
      </c>
      <c r="BK35" s="14">
        <f t="shared" si="15"/>
      </c>
      <c r="BL35" s="14">
        <f t="shared" si="16"/>
      </c>
      <c r="BM35" s="14">
        <f t="shared" si="17"/>
      </c>
      <c r="BN35" s="14">
        <f t="shared" si="18"/>
      </c>
      <c r="BO35" s="46">
        <f t="shared" si="23"/>
        <v>6.3399670000000015</v>
      </c>
      <c r="BP35" s="46">
        <f t="shared" si="24"/>
        <v>5.691548999999998</v>
      </c>
      <c r="BQ35" s="44" t="str">
        <f t="shared" si="25"/>
        <v>G6pc</v>
      </c>
      <c r="BR35" s="13" t="s">
        <v>712</v>
      </c>
      <c r="BS35" s="47">
        <f t="shared" si="26"/>
        <v>0.012344677865031514</v>
      </c>
      <c r="BT35" s="47">
        <f t="shared" si="27"/>
      </c>
      <c r="BU35" s="47">
        <f t="shared" si="28"/>
      </c>
      <c r="BV35" s="47">
        <f t="shared" si="29"/>
      </c>
      <c r="BW35" s="47">
        <f t="shared" si="30"/>
      </c>
      <c r="BX35" s="47">
        <f t="shared" si="31"/>
      </c>
      <c r="BY35" s="47">
        <f t="shared" si="32"/>
      </c>
      <c r="BZ35" s="47">
        <f t="shared" si="33"/>
      </c>
      <c r="CA35" s="47">
        <f t="shared" si="34"/>
      </c>
      <c r="CB35" s="47">
        <f t="shared" si="35"/>
      </c>
      <c r="CC35" s="47">
        <f t="shared" si="36"/>
        <v>0.019349646229845977</v>
      </c>
      <c r="CD35" s="47">
        <f t="shared" si="37"/>
      </c>
      <c r="CE35" s="47">
        <f t="shared" si="38"/>
      </c>
      <c r="CF35" s="47">
        <f t="shared" si="39"/>
      </c>
      <c r="CG35" s="47">
        <f t="shared" si="40"/>
      </c>
      <c r="CH35" s="47">
        <f t="shared" si="41"/>
      </c>
      <c r="CI35" s="47">
        <f t="shared" si="42"/>
      </c>
      <c r="CJ35" s="47">
        <f t="shared" si="43"/>
      </c>
      <c r="CK35" s="47">
        <f t="shared" si="44"/>
      </c>
      <c r="CL35" s="47">
        <f t="shared" si="45"/>
      </c>
    </row>
    <row r="36" spans="1:90" ht="12.75">
      <c r="A36" s="15" t="str">
        <f>'Gene Table'!D35</f>
        <v>G6pdx</v>
      </c>
      <c r="B36" s="13" t="s">
        <v>293</v>
      </c>
      <c r="C36" s="14">
        <f>IF('Test Sample Data'!C35="","",IF(SUM('Test Sample Data'!C$3:C$98)&gt;10,IF(AND(ISNUMBER('Test Sample Data'!C35),'Test Sample Data'!C35&lt;35,'Test Sample Data'!C35&gt;0),'Test Sample Data'!C35,35),""))</f>
        <v>29.014044</v>
      </c>
      <c r="D36" s="14">
        <f>IF('Test Sample Data'!D35="","",IF(SUM('Test Sample Data'!D$3:D$98)&gt;10,IF(AND(ISNUMBER('Test Sample Data'!D35),'Test Sample Data'!D35&lt;35,'Test Sample Data'!D35&gt;0),'Test Sample Data'!D35,35),""))</f>
      </c>
      <c r="E36" s="14">
        <f>IF('Test Sample Data'!E35="","",IF(SUM('Test Sample Data'!E$3:E$98)&gt;10,IF(AND(ISNUMBER('Test Sample Data'!E35),'Test Sample Data'!E35&lt;35,'Test Sample Data'!E35&gt;0),'Test Sample Data'!E35,35),""))</f>
      </c>
      <c r="F36" s="14">
        <f>IF('Test Sample Data'!F35="","",IF(SUM('Test Sample Data'!F$3:F$98)&gt;10,IF(AND(ISNUMBER('Test Sample Data'!F35),'Test Sample Data'!F35&lt;35,'Test Sample Data'!F35&gt;0),'Test Sample Data'!F35,35),""))</f>
      </c>
      <c r="G36" s="14">
        <f>IF('Test Sample Data'!G35="","",IF(SUM('Test Sample Data'!G$3:G$98)&gt;10,IF(AND(ISNUMBER('Test Sample Data'!G35),'Test Sample Data'!G35&lt;35,'Test Sample Data'!G35&gt;0),'Test Sample Data'!G35,35),""))</f>
      </c>
      <c r="H36" s="14">
        <f>IF('Test Sample Data'!H35="","",IF(SUM('Test Sample Data'!H$3:H$98)&gt;10,IF(AND(ISNUMBER('Test Sample Data'!H35),'Test Sample Data'!H35&lt;35,'Test Sample Data'!H35&gt;0),'Test Sample Data'!H35,35),""))</f>
      </c>
      <c r="I36" s="14">
        <f>IF('Test Sample Data'!I35="","",IF(SUM('Test Sample Data'!I$3:I$98)&gt;10,IF(AND(ISNUMBER('Test Sample Data'!I35),'Test Sample Data'!I35&lt;35,'Test Sample Data'!I35&gt;0),'Test Sample Data'!I35,35),""))</f>
      </c>
      <c r="J36" s="14">
        <f>IF('Test Sample Data'!J35="","",IF(SUM('Test Sample Data'!J$3:J$98)&gt;10,IF(AND(ISNUMBER('Test Sample Data'!J35),'Test Sample Data'!J35&lt;35,'Test Sample Data'!J35&gt;0),'Test Sample Data'!J35,35),""))</f>
      </c>
      <c r="K36" s="14">
        <f>IF('Test Sample Data'!K35="","",IF(SUM('Test Sample Data'!K$3:K$98)&gt;10,IF(AND(ISNUMBER('Test Sample Data'!K35),'Test Sample Data'!K35&lt;35,'Test Sample Data'!K35&gt;0),'Test Sample Data'!K35,35),""))</f>
      </c>
      <c r="L36" s="14">
        <f>IF('Test Sample Data'!L35="","",IF(SUM('Test Sample Data'!L$3:L$98)&gt;10,IF(AND(ISNUMBER('Test Sample Data'!L35),'Test Sample Data'!L35&lt;35,'Test Sample Data'!L35&gt;0),'Test Sample Data'!L35,35),""))</f>
      </c>
      <c r="M36" s="14" t="str">
        <f>'Gene Table'!D35</f>
        <v>G6pdx</v>
      </c>
      <c r="N36" s="13" t="s">
        <v>293</v>
      </c>
      <c r="O36" s="14">
        <f>IF('Control Sample Data'!C35="","",IF(SUM('Control Sample Data'!C$3:C$98)&gt;10,IF(AND(ISNUMBER('Control Sample Data'!C35),'Control Sample Data'!C35&lt;35,'Control Sample Data'!C35&gt;0),'Control Sample Data'!C35,35),""))</f>
        <v>27.58484</v>
      </c>
      <c r="P36" s="14">
        <f>IF('Control Sample Data'!D35="","",IF(SUM('Control Sample Data'!D$3:D$98)&gt;10,IF(AND(ISNUMBER('Control Sample Data'!D35),'Control Sample Data'!D35&lt;35,'Control Sample Data'!D35&gt;0),'Control Sample Data'!D35,35),""))</f>
      </c>
      <c r="Q36" s="14">
        <f>IF('Control Sample Data'!E35="","",IF(SUM('Control Sample Data'!E$3:E$98)&gt;10,IF(AND(ISNUMBER('Control Sample Data'!E35),'Control Sample Data'!E35&lt;35,'Control Sample Data'!E35&gt;0),'Control Sample Data'!E35,35),""))</f>
      </c>
      <c r="R36" s="14">
        <f>IF('Control Sample Data'!F35="","",IF(SUM('Control Sample Data'!F$3:F$98)&gt;10,IF(AND(ISNUMBER('Control Sample Data'!F35),'Control Sample Data'!F35&lt;35,'Control Sample Data'!F35&gt;0),'Control Sample Data'!F35,35),""))</f>
      </c>
      <c r="S36" s="14">
        <f>IF('Control Sample Data'!G35="","",IF(SUM('Control Sample Data'!G$3:G$98)&gt;10,IF(AND(ISNUMBER('Control Sample Data'!G35),'Control Sample Data'!G35&lt;35,'Control Sample Data'!G35&gt;0),'Control Sample Data'!G35,35),""))</f>
      </c>
      <c r="T36" s="14">
        <f>IF('Control Sample Data'!H35="","",IF(SUM('Control Sample Data'!H$3:H$98)&gt;10,IF(AND(ISNUMBER('Control Sample Data'!H35),'Control Sample Data'!H35&lt;35,'Control Sample Data'!H35&gt;0),'Control Sample Data'!H35,35),""))</f>
      </c>
      <c r="U36" s="14">
        <f>IF('Control Sample Data'!I35="","",IF(SUM('Control Sample Data'!I$3:I$98)&gt;10,IF(AND(ISNUMBER('Control Sample Data'!I35),'Control Sample Data'!I35&lt;35,'Control Sample Data'!I35&gt;0),'Control Sample Data'!I35,35),""))</f>
      </c>
      <c r="V36" s="14">
        <f>IF('Control Sample Data'!J35="","",IF(SUM('Control Sample Data'!J$3:J$98)&gt;10,IF(AND(ISNUMBER('Control Sample Data'!J35),'Control Sample Data'!J35&lt;35,'Control Sample Data'!J35&gt;0),'Control Sample Data'!J35,35),""))</f>
      </c>
      <c r="W36" s="14">
        <f>IF('Control Sample Data'!K35="","",IF(SUM('Control Sample Data'!K$3:K$98)&gt;10,IF(AND(ISNUMBER('Control Sample Data'!K35),'Control Sample Data'!K35&lt;35,'Control Sample Data'!K35&gt;0),'Control Sample Data'!K35,35),""))</f>
      </c>
      <c r="X36" s="14">
        <f>IF('Control Sample Data'!L35="","",IF(SUM('Control Sample Data'!L$3:L$98)&gt;10,IF(AND(ISNUMBER('Control Sample Data'!L35),'Control Sample Data'!L35&lt;35,'Control Sample Data'!L35&gt;0),'Control Sample Data'!L35,35),""))</f>
      </c>
      <c r="AS36" s="12" t="str">
        <f t="shared" si="21"/>
        <v>G6pdx</v>
      </c>
      <c r="AT36" s="13" t="s">
        <v>293</v>
      </c>
      <c r="AU36" s="14">
        <f aca="true" t="shared" si="47" ref="AU36:AU67">IF(ISERROR(C36-Y$26),"",C36-Y$26)</f>
        <v>13.261126999999998</v>
      </c>
      <c r="AV36" s="14">
        <f aca="true" t="shared" si="48" ref="AV36:AV67">IF(ISERROR(D36-Z$26),"",D36-Z$26)</f>
      </c>
      <c r="AW36" s="14">
        <f aca="true" t="shared" si="49" ref="AW36:AW67">IF(ISERROR(E36-AA$26),"",E36-AA$26)</f>
      </c>
      <c r="AX36" s="14">
        <f aca="true" t="shared" si="50" ref="AX36:AX67">IF(ISERROR(F36-AB$26),"",F36-AB$26)</f>
      </c>
      <c r="AY36" s="14">
        <f aca="true" t="shared" si="51" ref="AY36:AY67">IF(ISERROR(G36-AC$26),"",G36-AC$26)</f>
      </c>
      <c r="AZ36" s="14">
        <f aca="true" t="shared" si="52" ref="AZ36:AZ67">IF(ISERROR(H36-AD$26),"",H36-AD$26)</f>
      </c>
      <c r="BA36" s="14">
        <f aca="true" t="shared" si="53" ref="BA36:BA67">IF(ISERROR(I36-AE$26),"",I36-AE$26)</f>
      </c>
      <c r="BB36" s="14">
        <f aca="true" t="shared" si="54" ref="BB36:BB67">IF(ISERROR(J36-AF$26),"",J36-AF$26)</f>
      </c>
      <c r="BC36" s="14">
        <f aca="true" t="shared" si="55" ref="BC36:BC67">IF(ISERROR(K36-AG$26),"",K36-AG$26)</f>
      </c>
      <c r="BD36" s="14">
        <f aca="true" t="shared" si="56" ref="BD36:BD67">IF(ISERROR(L36-AH$26),"",L36-AH$26)</f>
      </c>
      <c r="BE36" s="14">
        <f aca="true" t="shared" si="57" ref="BE36:BE67">IF(ISERROR(O36-AI$26),"",O36-AI$26)</f>
        <v>11.83644</v>
      </c>
      <c r="BF36" s="14">
        <f aca="true" t="shared" si="58" ref="BF36:BF67">IF(ISERROR(P36-AJ$26),"",P36-AJ$26)</f>
      </c>
      <c r="BG36" s="14">
        <f aca="true" t="shared" si="59" ref="BG36:BG67">IF(ISERROR(Q36-AK$26),"",Q36-AK$26)</f>
      </c>
      <c r="BH36" s="14">
        <f aca="true" t="shared" si="60" ref="BH36:BH67">IF(ISERROR(R36-AL$26),"",R36-AL$26)</f>
      </c>
      <c r="BI36" s="14">
        <f aca="true" t="shared" si="61" ref="BI36:BI67">IF(ISERROR(S36-AM$26),"",S36-AM$26)</f>
      </c>
      <c r="BJ36" s="14">
        <f aca="true" t="shared" si="62" ref="BJ36:BJ67">IF(ISERROR(T36-AN$26),"",T36-AN$26)</f>
      </c>
      <c r="BK36" s="14">
        <f aca="true" t="shared" si="63" ref="BK36:BK67">IF(ISERROR(U36-AO$26),"",U36-AO$26)</f>
      </c>
      <c r="BL36" s="14">
        <f aca="true" t="shared" si="64" ref="BL36:BL67">IF(ISERROR(V36-AP$26),"",V36-AP$26)</f>
      </c>
      <c r="BM36" s="14">
        <f aca="true" t="shared" si="65" ref="BM36:BM67">IF(ISERROR(W36-AQ$26),"",W36-AQ$26)</f>
      </c>
      <c r="BN36" s="14">
        <f aca="true" t="shared" si="66" ref="BN36:BN67">IF(ISERROR(X36-AR$26),"",X36-AR$26)</f>
      </c>
      <c r="BO36" s="46">
        <f t="shared" si="23"/>
        <v>13.261126999999998</v>
      </c>
      <c r="BP36" s="46">
        <f t="shared" si="24"/>
        <v>11.83644</v>
      </c>
      <c r="BQ36" s="44" t="str">
        <f t="shared" si="25"/>
        <v>G6pdx</v>
      </c>
      <c r="BR36" s="13" t="s">
        <v>713</v>
      </c>
      <c r="BS36" s="47">
        <f t="shared" si="26"/>
        <v>0.00010185984164963161</v>
      </c>
      <c r="BT36" s="47">
        <f t="shared" si="27"/>
      </c>
      <c r="BU36" s="47">
        <f t="shared" si="28"/>
      </c>
      <c r="BV36" s="47">
        <f t="shared" si="29"/>
      </c>
      <c r="BW36" s="47">
        <f t="shared" si="30"/>
      </c>
      <c r="BX36" s="47">
        <f t="shared" si="31"/>
      </c>
      <c r="BY36" s="47">
        <f t="shared" si="32"/>
      </c>
      <c r="BZ36" s="47">
        <f t="shared" si="33"/>
      </c>
      <c r="CA36" s="47">
        <f t="shared" si="34"/>
      </c>
      <c r="CB36" s="47">
        <f t="shared" si="35"/>
      </c>
      <c r="CC36" s="47">
        <f t="shared" si="36"/>
        <v>0.00027344911246601506</v>
      </c>
      <c r="CD36" s="47">
        <f t="shared" si="37"/>
      </c>
      <c r="CE36" s="47">
        <f t="shared" si="38"/>
      </c>
      <c r="CF36" s="47">
        <f t="shared" si="39"/>
      </c>
      <c r="CG36" s="47">
        <f t="shared" si="40"/>
      </c>
      <c r="CH36" s="47">
        <f t="shared" si="41"/>
      </c>
      <c r="CI36" s="47">
        <f t="shared" si="42"/>
      </c>
      <c r="CJ36" s="47">
        <f t="shared" si="43"/>
      </c>
      <c r="CK36" s="47">
        <f t="shared" si="44"/>
      </c>
      <c r="CL36" s="47">
        <f t="shared" si="45"/>
      </c>
    </row>
    <row r="37" spans="1:90" ht="12.75">
      <c r="A37" s="15" t="str">
        <f>'Gene Table'!D36</f>
        <v>Gck</v>
      </c>
      <c r="B37" s="13" t="s">
        <v>299</v>
      </c>
      <c r="C37" s="14">
        <f>IF('Test Sample Data'!C36="","",IF(SUM('Test Sample Data'!C$3:C$98)&gt;10,IF(AND(ISNUMBER('Test Sample Data'!C36),'Test Sample Data'!C36&lt;35,'Test Sample Data'!C36&gt;0),'Test Sample Data'!C36,35),""))</f>
        <v>26.508068</v>
      </c>
      <c r="D37" s="14">
        <f>IF('Test Sample Data'!D36="","",IF(SUM('Test Sample Data'!D$3:D$98)&gt;10,IF(AND(ISNUMBER('Test Sample Data'!D36),'Test Sample Data'!D36&lt;35,'Test Sample Data'!D36&gt;0),'Test Sample Data'!D36,35),""))</f>
      </c>
      <c r="E37" s="14">
        <f>IF('Test Sample Data'!E36="","",IF(SUM('Test Sample Data'!E$3:E$98)&gt;10,IF(AND(ISNUMBER('Test Sample Data'!E36),'Test Sample Data'!E36&lt;35,'Test Sample Data'!E36&gt;0),'Test Sample Data'!E36,35),""))</f>
      </c>
      <c r="F37" s="14">
        <f>IF('Test Sample Data'!F36="","",IF(SUM('Test Sample Data'!F$3:F$98)&gt;10,IF(AND(ISNUMBER('Test Sample Data'!F36),'Test Sample Data'!F36&lt;35,'Test Sample Data'!F36&gt;0),'Test Sample Data'!F36,35),""))</f>
      </c>
      <c r="G37" s="14">
        <f>IF('Test Sample Data'!G36="","",IF(SUM('Test Sample Data'!G$3:G$98)&gt;10,IF(AND(ISNUMBER('Test Sample Data'!G36),'Test Sample Data'!G36&lt;35,'Test Sample Data'!G36&gt;0),'Test Sample Data'!G36,35),""))</f>
      </c>
      <c r="H37" s="14">
        <f>IF('Test Sample Data'!H36="","",IF(SUM('Test Sample Data'!H$3:H$98)&gt;10,IF(AND(ISNUMBER('Test Sample Data'!H36),'Test Sample Data'!H36&lt;35,'Test Sample Data'!H36&gt;0),'Test Sample Data'!H36,35),""))</f>
      </c>
      <c r="I37" s="14">
        <f>IF('Test Sample Data'!I36="","",IF(SUM('Test Sample Data'!I$3:I$98)&gt;10,IF(AND(ISNUMBER('Test Sample Data'!I36),'Test Sample Data'!I36&lt;35,'Test Sample Data'!I36&gt;0),'Test Sample Data'!I36,35),""))</f>
      </c>
      <c r="J37" s="14">
        <f>IF('Test Sample Data'!J36="","",IF(SUM('Test Sample Data'!J$3:J$98)&gt;10,IF(AND(ISNUMBER('Test Sample Data'!J36),'Test Sample Data'!J36&lt;35,'Test Sample Data'!J36&gt;0),'Test Sample Data'!J36,35),""))</f>
      </c>
      <c r="K37" s="14">
        <f>IF('Test Sample Data'!K36="","",IF(SUM('Test Sample Data'!K$3:K$98)&gt;10,IF(AND(ISNUMBER('Test Sample Data'!K36),'Test Sample Data'!K36&lt;35,'Test Sample Data'!K36&gt;0),'Test Sample Data'!K36,35),""))</f>
      </c>
      <c r="L37" s="14">
        <f>IF('Test Sample Data'!L36="","",IF(SUM('Test Sample Data'!L$3:L$98)&gt;10,IF(AND(ISNUMBER('Test Sample Data'!L36),'Test Sample Data'!L36&lt;35,'Test Sample Data'!L36&gt;0),'Test Sample Data'!L36,35),""))</f>
      </c>
      <c r="M37" s="14" t="str">
        <f>'Gene Table'!D36</f>
        <v>Gck</v>
      </c>
      <c r="N37" s="13" t="s">
        <v>299</v>
      </c>
      <c r="O37" s="14">
        <f>IF('Control Sample Data'!C36="","",IF(SUM('Control Sample Data'!C$3:C$98)&gt;10,IF(AND(ISNUMBER('Control Sample Data'!C36),'Control Sample Data'!C36&lt;35,'Control Sample Data'!C36&gt;0),'Control Sample Data'!C36,35),""))</f>
        <v>24.374023</v>
      </c>
      <c r="P37" s="14">
        <f>IF('Control Sample Data'!D36="","",IF(SUM('Control Sample Data'!D$3:D$98)&gt;10,IF(AND(ISNUMBER('Control Sample Data'!D36),'Control Sample Data'!D36&lt;35,'Control Sample Data'!D36&gt;0),'Control Sample Data'!D36,35),""))</f>
      </c>
      <c r="Q37" s="14">
        <f>IF('Control Sample Data'!E36="","",IF(SUM('Control Sample Data'!E$3:E$98)&gt;10,IF(AND(ISNUMBER('Control Sample Data'!E36),'Control Sample Data'!E36&lt;35,'Control Sample Data'!E36&gt;0),'Control Sample Data'!E36,35),""))</f>
      </c>
      <c r="R37" s="14">
        <f>IF('Control Sample Data'!F36="","",IF(SUM('Control Sample Data'!F$3:F$98)&gt;10,IF(AND(ISNUMBER('Control Sample Data'!F36),'Control Sample Data'!F36&lt;35,'Control Sample Data'!F36&gt;0),'Control Sample Data'!F36,35),""))</f>
      </c>
      <c r="S37" s="14">
        <f>IF('Control Sample Data'!G36="","",IF(SUM('Control Sample Data'!G$3:G$98)&gt;10,IF(AND(ISNUMBER('Control Sample Data'!G36),'Control Sample Data'!G36&lt;35,'Control Sample Data'!G36&gt;0),'Control Sample Data'!G36,35),""))</f>
      </c>
      <c r="T37" s="14">
        <f>IF('Control Sample Data'!H36="","",IF(SUM('Control Sample Data'!H$3:H$98)&gt;10,IF(AND(ISNUMBER('Control Sample Data'!H36),'Control Sample Data'!H36&lt;35,'Control Sample Data'!H36&gt;0),'Control Sample Data'!H36,35),""))</f>
      </c>
      <c r="U37" s="14">
        <f>IF('Control Sample Data'!I36="","",IF(SUM('Control Sample Data'!I$3:I$98)&gt;10,IF(AND(ISNUMBER('Control Sample Data'!I36),'Control Sample Data'!I36&lt;35,'Control Sample Data'!I36&gt;0),'Control Sample Data'!I36,35),""))</f>
      </c>
      <c r="V37" s="14">
        <f>IF('Control Sample Data'!J36="","",IF(SUM('Control Sample Data'!J$3:J$98)&gt;10,IF(AND(ISNUMBER('Control Sample Data'!J36),'Control Sample Data'!J36&lt;35,'Control Sample Data'!J36&gt;0),'Control Sample Data'!J36,35),""))</f>
      </c>
      <c r="W37" s="14">
        <f>IF('Control Sample Data'!K36="","",IF(SUM('Control Sample Data'!K$3:K$98)&gt;10,IF(AND(ISNUMBER('Control Sample Data'!K36),'Control Sample Data'!K36&lt;35,'Control Sample Data'!K36&gt;0),'Control Sample Data'!K36,35),""))</f>
      </c>
      <c r="X37" s="14">
        <f>IF('Control Sample Data'!L36="","",IF(SUM('Control Sample Data'!L$3:L$98)&gt;10,IF(AND(ISNUMBER('Control Sample Data'!L36),'Control Sample Data'!L36&lt;35,'Control Sample Data'!L36&gt;0),'Control Sample Data'!L36,35),""))</f>
      </c>
      <c r="AS37" s="12" t="str">
        <f t="shared" si="21"/>
        <v>Gck</v>
      </c>
      <c r="AT37" s="13" t="s">
        <v>299</v>
      </c>
      <c r="AU37" s="14">
        <f t="shared" si="47"/>
        <v>10.755151000000001</v>
      </c>
      <c r="AV37" s="14">
        <f t="shared" si="48"/>
      </c>
      <c r="AW37" s="14">
        <f t="shared" si="49"/>
      </c>
      <c r="AX37" s="14">
        <f t="shared" si="50"/>
      </c>
      <c r="AY37" s="14">
        <f t="shared" si="51"/>
      </c>
      <c r="AZ37" s="14">
        <f t="shared" si="52"/>
      </c>
      <c r="BA37" s="14">
        <f t="shared" si="53"/>
      </c>
      <c r="BB37" s="14">
        <f t="shared" si="54"/>
      </c>
      <c r="BC37" s="14">
        <f t="shared" si="55"/>
      </c>
      <c r="BD37" s="14">
        <f t="shared" si="56"/>
      </c>
      <c r="BE37" s="14">
        <f t="shared" si="57"/>
        <v>8.625623000000001</v>
      </c>
      <c r="BF37" s="14">
        <f t="shared" si="58"/>
      </c>
      <c r="BG37" s="14">
        <f t="shared" si="59"/>
      </c>
      <c r="BH37" s="14">
        <f t="shared" si="60"/>
      </c>
      <c r="BI37" s="14">
        <f t="shared" si="61"/>
      </c>
      <c r="BJ37" s="14">
        <f t="shared" si="62"/>
      </c>
      <c r="BK37" s="14">
        <f t="shared" si="63"/>
      </c>
      <c r="BL37" s="14">
        <f t="shared" si="64"/>
      </c>
      <c r="BM37" s="14">
        <f t="shared" si="65"/>
      </c>
      <c r="BN37" s="14">
        <f t="shared" si="66"/>
      </c>
      <c r="BO37" s="46">
        <f t="shared" si="23"/>
        <v>10.755151000000001</v>
      </c>
      <c r="BP37" s="46">
        <f t="shared" si="24"/>
        <v>8.625623000000001</v>
      </c>
      <c r="BQ37" s="44" t="str">
        <f t="shared" si="25"/>
        <v>Gck</v>
      </c>
      <c r="BR37" s="13" t="s">
        <v>714</v>
      </c>
      <c r="BS37" s="47">
        <f t="shared" si="26"/>
        <v>0.000578598017300753</v>
      </c>
      <c r="BT37" s="47">
        <f t="shared" si="27"/>
      </c>
      <c r="BU37" s="47">
        <f t="shared" si="28"/>
      </c>
      <c r="BV37" s="47">
        <f t="shared" si="29"/>
      </c>
      <c r="BW37" s="47">
        <f t="shared" si="30"/>
      </c>
      <c r="BX37" s="47">
        <f t="shared" si="31"/>
      </c>
      <c r="BY37" s="47">
        <f t="shared" si="32"/>
      </c>
      <c r="BZ37" s="47">
        <f t="shared" si="33"/>
      </c>
      <c r="CA37" s="47">
        <f t="shared" si="34"/>
      </c>
      <c r="CB37" s="47">
        <f t="shared" si="35"/>
      </c>
      <c r="CC37" s="47">
        <f t="shared" si="36"/>
        <v>0.0025317962117680404</v>
      </c>
      <c r="CD37" s="47">
        <f t="shared" si="37"/>
      </c>
      <c r="CE37" s="47">
        <f t="shared" si="38"/>
      </c>
      <c r="CF37" s="47">
        <f t="shared" si="39"/>
      </c>
      <c r="CG37" s="47">
        <f t="shared" si="40"/>
      </c>
      <c r="CH37" s="47">
        <f t="shared" si="41"/>
      </c>
      <c r="CI37" s="47">
        <f t="shared" si="42"/>
      </c>
      <c r="CJ37" s="47">
        <f t="shared" si="43"/>
      </c>
      <c r="CK37" s="47">
        <f t="shared" si="44"/>
      </c>
      <c r="CL37" s="47">
        <f t="shared" si="45"/>
      </c>
    </row>
    <row r="38" spans="1:90" ht="12.75">
      <c r="A38" s="15" t="str">
        <f>'Gene Table'!D37</f>
        <v>Gsk3b</v>
      </c>
      <c r="B38" s="13" t="s">
        <v>305</v>
      </c>
      <c r="C38" s="14">
        <f>IF('Test Sample Data'!C37="","",IF(SUM('Test Sample Data'!C$3:C$98)&gt;10,IF(AND(ISNUMBER('Test Sample Data'!C37),'Test Sample Data'!C37&lt;35,'Test Sample Data'!C37&gt;0),'Test Sample Data'!C37,35),""))</f>
        <v>24.299522</v>
      </c>
      <c r="D38" s="14">
        <f>IF('Test Sample Data'!D37="","",IF(SUM('Test Sample Data'!D$3:D$98)&gt;10,IF(AND(ISNUMBER('Test Sample Data'!D37),'Test Sample Data'!D37&lt;35,'Test Sample Data'!D37&gt;0),'Test Sample Data'!D37,35),""))</f>
      </c>
      <c r="E38" s="14">
        <f>IF('Test Sample Data'!E37="","",IF(SUM('Test Sample Data'!E$3:E$98)&gt;10,IF(AND(ISNUMBER('Test Sample Data'!E37),'Test Sample Data'!E37&lt;35,'Test Sample Data'!E37&gt;0),'Test Sample Data'!E37,35),""))</f>
      </c>
      <c r="F38" s="14">
        <f>IF('Test Sample Data'!F37="","",IF(SUM('Test Sample Data'!F$3:F$98)&gt;10,IF(AND(ISNUMBER('Test Sample Data'!F37),'Test Sample Data'!F37&lt;35,'Test Sample Data'!F37&gt;0),'Test Sample Data'!F37,35),""))</f>
      </c>
      <c r="G38" s="14">
        <f>IF('Test Sample Data'!G37="","",IF(SUM('Test Sample Data'!G$3:G$98)&gt;10,IF(AND(ISNUMBER('Test Sample Data'!G37),'Test Sample Data'!G37&lt;35,'Test Sample Data'!G37&gt;0),'Test Sample Data'!G37,35),""))</f>
      </c>
      <c r="H38" s="14">
        <f>IF('Test Sample Data'!H37="","",IF(SUM('Test Sample Data'!H$3:H$98)&gt;10,IF(AND(ISNUMBER('Test Sample Data'!H37),'Test Sample Data'!H37&lt;35,'Test Sample Data'!H37&gt;0),'Test Sample Data'!H37,35),""))</f>
      </c>
      <c r="I38" s="14">
        <f>IF('Test Sample Data'!I37="","",IF(SUM('Test Sample Data'!I$3:I$98)&gt;10,IF(AND(ISNUMBER('Test Sample Data'!I37),'Test Sample Data'!I37&lt;35,'Test Sample Data'!I37&gt;0),'Test Sample Data'!I37,35),""))</f>
      </c>
      <c r="J38" s="14">
        <f>IF('Test Sample Data'!J37="","",IF(SUM('Test Sample Data'!J$3:J$98)&gt;10,IF(AND(ISNUMBER('Test Sample Data'!J37),'Test Sample Data'!J37&lt;35,'Test Sample Data'!J37&gt;0),'Test Sample Data'!J37,35),""))</f>
      </c>
      <c r="K38" s="14">
        <f>IF('Test Sample Data'!K37="","",IF(SUM('Test Sample Data'!K$3:K$98)&gt;10,IF(AND(ISNUMBER('Test Sample Data'!K37),'Test Sample Data'!K37&lt;35,'Test Sample Data'!K37&gt;0),'Test Sample Data'!K37,35),""))</f>
      </c>
      <c r="L38" s="14">
        <f>IF('Test Sample Data'!L37="","",IF(SUM('Test Sample Data'!L$3:L$98)&gt;10,IF(AND(ISNUMBER('Test Sample Data'!L37),'Test Sample Data'!L37&lt;35,'Test Sample Data'!L37&gt;0),'Test Sample Data'!L37,35),""))</f>
      </c>
      <c r="M38" s="14" t="str">
        <f>'Gene Table'!D37</f>
        <v>Gsk3b</v>
      </c>
      <c r="N38" s="13" t="s">
        <v>305</v>
      </c>
      <c r="O38" s="14">
        <f>IF('Control Sample Data'!C37="","",IF(SUM('Control Sample Data'!C$3:C$98)&gt;10,IF(AND(ISNUMBER('Control Sample Data'!C37),'Control Sample Data'!C37&lt;35,'Control Sample Data'!C37&gt;0),'Control Sample Data'!C37,35),""))</f>
        <v>23.56367</v>
      </c>
      <c r="P38" s="14">
        <f>IF('Control Sample Data'!D37="","",IF(SUM('Control Sample Data'!D$3:D$98)&gt;10,IF(AND(ISNUMBER('Control Sample Data'!D37),'Control Sample Data'!D37&lt;35,'Control Sample Data'!D37&gt;0),'Control Sample Data'!D37,35),""))</f>
      </c>
      <c r="Q38" s="14">
        <f>IF('Control Sample Data'!E37="","",IF(SUM('Control Sample Data'!E$3:E$98)&gt;10,IF(AND(ISNUMBER('Control Sample Data'!E37),'Control Sample Data'!E37&lt;35,'Control Sample Data'!E37&gt;0),'Control Sample Data'!E37,35),""))</f>
      </c>
      <c r="R38" s="14">
        <f>IF('Control Sample Data'!F37="","",IF(SUM('Control Sample Data'!F$3:F$98)&gt;10,IF(AND(ISNUMBER('Control Sample Data'!F37),'Control Sample Data'!F37&lt;35,'Control Sample Data'!F37&gt;0),'Control Sample Data'!F37,35),""))</f>
      </c>
      <c r="S38" s="14">
        <f>IF('Control Sample Data'!G37="","",IF(SUM('Control Sample Data'!G$3:G$98)&gt;10,IF(AND(ISNUMBER('Control Sample Data'!G37),'Control Sample Data'!G37&lt;35,'Control Sample Data'!G37&gt;0),'Control Sample Data'!G37,35),""))</f>
      </c>
      <c r="T38" s="14">
        <f>IF('Control Sample Data'!H37="","",IF(SUM('Control Sample Data'!H$3:H$98)&gt;10,IF(AND(ISNUMBER('Control Sample Data'!H37),'Control Sample Data'!H37&lt;35,'Control Sample Data'!H37&gt;0),'Control Sample Data'!H37,35),""))</f>
      </c>
      <c r="U38" s="14">
        <f>IF('Control Sample Data'!I37="","",IF(SUM('Control Sample Data'!I$3:I$98)&gt;10,IF(AND(ISNUMBER('Control Sample Data'!I37),'Control Sample Data'!I37&lt;35,'Control Sample Data'!I37&gt;0),'Control Sample Data'!I37,35),""))</f>
      </c>
      <c r="V38" s="14">
        <f>IF('Control Sample Data'!J37="","",IF(SUM('Control Sample Data'!J$3:J$98)&gt;10,IF(AND(ISNUMBER('Control Sample Data'!J37),'Control Sample Data'!J37&lt;35,'Control Sample Data'!J37&gt;0),'Control Sample Data'!J37,35),""))</f>
      </c>
      <c r="W38" s="14">
        <f>IF('Control Sample Data'!K37="","",IF(SUM('Control Sample Data'!K$3:K$98)&gt;10,IF(AND(ISNUMBER('Control Sample Data'!K37),'Control Sample Data'!K37&lt;35,'Control Sample Data'!K37&gt;0),'Control Sample Data'!K37,35),""))</f>
      </c>
      <c r="X38" s="14">
        <f>IF('Control Sample Data'!L37="","",IF(SUM('Control Sample Data'!L$3:L$98)&gt;10,IF(AND(ISNUMBER('Control Sample Data'!L37),'Control Sample Data'!L37&lt;35,'Control Sample Data'!L37&gt;0),'Control Sample Data'!L37,35),""))</f>
      </c>
      <c r="AS38" s="12" t="str">
        <f t="shared" si="21"/>
        <v>Gsk3b</v>
      </c>
      <c r="AT38" s="13" t="s">
        <v>305</v>
      </c>
      <c r="AU38" s="14">
        <f t="shared" si="47"/>
        <v>8.546605</v>
      </c>
      <c r="AV38" s="14">
        <f t="shared" si="48"/>
      </c>
      <c r="AW38" s="14">
        <f t="shared" si="49"/>
      </c>
      <c r="AX38" s="14">
        <f t="shared" si="50"/>
      </c>
      <c r="AY38" s="14">
        <f t="shared" si="51"/>
      </c>
      <c r="AZ38" s="14">
        <f t="shared" si="52"/>
      </c>
      <c r="BA38" s="14">
        <f t="shared" si="53"/>
      </c>
      <c r="BB38" s="14">
        <f t="shared" si="54"/>
      </c>
      <c r="BC38" s="14">
        <f t="shared" si="55"/>
      </c>
      <c r="BD38" s="14">
        <f t="shared" si="56"/>
      </c>
      <c r="BE38" s="14">
        <f t="shared" si="57"/>
        <v>7.815269999999998</v>
      </c>
      <c r="BF38" s="14">
        <f t="shared" si="58"/>
      </c>
      <c r="BG38" s="14">
        <f t="shared" si="59"/>
      </c>
      <c r="BH38" s="14">
        <f t="shared" si="60"/>
      </c>
      <c r="BI38" s="14">
        <f t="shared" si="61"/>
      </c>
      <c r="BJ38" s="14">
        <f t="shared" si="62"/>
      </c>
      <c r="BK38" s="14">
        <f t="shared" si="63"/>
      </c>
      <c r="BL38" s="14">
        <f t="shared" si="64"/>
      </c>
      <c r="BM38" s="14">
        <f t="shared" si="65"/>
      </c>
      <c r="BN38" s="14">
        <f t="shared" si="66"/>
      </c>
      <c r="BO38" s="46">
        <f aca="true" t="shared" si="67" ref="BO38:BO54">IF(ISERROR(AVERAGE(AU38:BD38)),"N/A",AVERAGE(AU38:BD38))</f>
        <v>8.546605</v>
      </c>
      <c r="BP38" s="46">
        <f aca="true" t="shared" si="68" ref="BP38:BP54">IF(ISERROR(AVERAGE(BE38:BN38)),"N/A",AVERAGE(BE38:BN38))</f>
        <v>7.815269999999998</v>
      </c>
      <c r="BQ38" s="44" t="str">
        <f t="shared" si="25"/>
        <v>Gsk3b</v>
      </c>
      <c r="BR38" s="13" t="s">
        <v>715</v>
      </c>
      <c r="BS38" s="47">
        <f t="shared" si="26"/>
        <v>0.002674333311321422</v>
      </c>
      <c r="BT38" s="47">
        <f t="shared" si="27"/>
      </c>
      <c r="BU38" s="47">
        <f t="shared" si="28"/>
      </c>
      <c r="BV38" s="47">
        <f t="shared" si="29"/>
      </c>
      <c r="BW38" s="47">
        <f t="shared" si="30"/>
      </c>
      <c r="BX38" s="47">
        <f t="shared" si="31"/>
      </c>
      <c r="BY38" s="47">
        <f t="shared" si="32"/>
      </c>
      <c r="BZ38" s="47">
        <f t="shared" si="33"/>
      </c>
      <c r="CA38" s="47">
        <f t="shared" si="34"/>
      </c>
      <c r="CB38" s="47">
        <f t="shared" si="35"/>
      </c>
      <c r="CC38" s="47">
        <f t="shared" si="36"/>
        <v>0.004439860305249007</v>
      </c>
      <c r="CD38" s="47">
        <f t="shared" si="37"/>
      </c>
      <c r="CE38" s="47">
        <f t="shared" si="38"/>
      </c>
      <c r="CF38" s="47">
        <f t="shared" si="39"/>
      </c>
      <c r="CG38" s="47">
        <f t="shared" si="40"/>
      </c>
      <c r="CH38" s="47">
        <f t="shared" si="41"/>
      </c>
      <c r="CI38" s="47">
        <f t="shared" si="42"/>
      </c>
      <c r="CJ38" s="47">
        <f t="shared" si="43"/>
      </c>
      <c r="CK38" s="47">
        <f t="shared" si="44"/>
      </c>
      <c r="CL38" s="47">
        <f t="shared" si="45"/>
      </c>
    </row>
    <row r="39" spans="1:90" ht="12.75">
      <c r="A39" s="15" t="str">
        <f>'Gene Table'!D38</f>
        <v>Gyk</v>
      </c>
      <c r="B39" s="13" t="s">
        <v>311</v>
      </c>
      <c r="C39" s="14">
        <f>IF('Test Sample Data'!C38="","",IF(SUM('Test Sample Data'!C$3:C$98)&gt;10,IF(AND(ISNUMBER('Test Sample Data'!C38),'Test Sample Data'!C38&lt;35,'Test Sample Data'!C38&gt;0),'Test Sample Data'!C38,35),""))</f>
        <v>26.977983</v>
      </c>
      <c r="D39" s="14">
        <f>IF('Test Sample Data'!D38="","",IF(SUM('Test Sample Data'!D$3:D$98)&gt;10,IF(AND(ISNUMBER('Test Sample Data'!D38),'Test Sample Data'!D38&lt;35,'Test Sample Data'!D38&gt;0),'Test Sample Data'!D38,35),""))</f>
      </c>
      <c r="E39" s="14">
        <f>IF('Test Sample Data'!E38="","",IF(SUM('Test Sample Data'!E$3:E$98)&gt;10,IF(AND(ISNUMBER('Test Sample Data'!E38),'Test Sample Data'!E38&lt;35,'Test Sample Data'!E38&gt;0),'Test Sample Data'!E38,35),""))</f>
      </c>
      <c r="F39" s="14">
        <f>IF('Test Sample Data'!F38="","",IF(SUM('Test Sample Data'!F$3:F$98)&gt;10,IF(AND(ISNUMBER('Test Sample Data'!F38),'Test Sample Data'!F38&lt;35,'Test Sample Data'!F38&gt;0),'Test Sample Data'!F38,35),""))</f>
      </c>
      <c r="G39" s="14">
        <f>IF('Test Sample Data'!G38="","",IF(SUM('Test Sample Data'!G$3:G$98)&gt;10,IF(AND(ISNUMBER('Test Sample Data'!G38),'Test Sample Data'!G38&lt;35,'Test Sample Data'!G38&gt;0),'Test Sample Data'!G38,35),""))</f>
      </c>
      <c r="H39" s="14">
        <f>IF('Test Sample Data'!H38="","",IF(SUM('Test Sample Data'!H$3:H$98)&gt;10,IF(AND(ISNUMBER('Test Sample Data'!H38),'Test Sample Data'!H38&lt;35,'Test Sample Data'!H38&gt;0),'Test Sample Data'!H38,35),""))</f>
      </c>
      <c r="I39" s="14">
        <f>IF('Test Sample Data'!I38="","",IF(SUM('Test Sample Data'!I$3:I$98)&gt;10,IF(AND(ISNUMBER('Test Sample Data'!I38),'Test Sample Data'!I38&lt;35,'Test Sample Data'!I38&gt;0),'Test Sample Data'!I38,35),""))</f>
      </c>
      <c r="J39" s="14">
        <f>IF('Test Sample Data'!J38="","",IF(SUM('Test Sample Data'!J$3:J$98)&gt;10,IF(AND(ISNUMBER('Test Sample Data'!J38),'Test Sample Data'!J38&lt;35,'Test Sample Data'!J38&gt;0),'Test Sample Data'!J38,35),""))</f>
      </c>
      <c r="K39" s="14">
        <f>IF('Test Sample Data'!K38="","",IF(SUM('Test Sample Data'!K$3:K$98)&gt;10,IF(AND(ISNUMBER('Test Sample Data'!K38),'Test Sample Data'!K38&lt;35,'Test Sample Data'!K38&gt;0),'Test Sample Data'!K38,35),""))</f>
      </c>
      <c r="L39" s="14">
        <f>IF('Test Sample Data'!L38="","",IF(SUM('Test Sample Data'!L$3:L$98)&gt;10,IF(AND(ISNUMBER('Test Sample Data'!L38),'Test Sample Data'!L38&lt;35,'Test Sample Data'!L38&gt;0),'Test Sample Data'!L38,35),""))</f>
      </c>
      <c r="M39" s="14" t="str">
        <f>'Gene Table'!D38</f>
        <v>Gyk</v>
      </c>
      <c r="N39" s="13" t="s">
        <v>311</v>
      </c>
      <c r="O39" s="14">
        <f>IF('Control Sample Data'!C38="","",IF(SUM('Control Sample Data'!C$3:C$98)&gt;10,IF(AND(ISNUMBER('Control Sample Data'!C38),'Control Sample Data'!C38&lt;35,'Control Sample Data'!C38&gt;0),'Control Sample Data'!C38,35),""))</f>
        <v>26.389753</v>
      </c>
      <c r="P39" s="14">
        <f>IF('Control Sample Data'!D38="","",IF(SUM('Control Sample Data'!D$3:D$98)&gt;10,IF(AND(ISNUMBER('Control Sample Data'!D38),'Control Sample Data'!D38&lt;35,'Control Sample Data'!D38&gt;0),'Control Sample Data'!D38,35),""))</f>
      </c>
      <c r="Q39" s="14">
        <f>IF('Control Sample Data'!E38="","",IF(SUM('Control Sample Data'!E$3:E$98)&gt;10,IF(AND(ISNUMBER('Control Sample Data'!E38),'Control Sample Data'!E38&lt;35,'Control Sample Data'!E38&gt;0),'Control Sample Data'!E38,35),""))</f>
      </c>
      <c r="R39" s="14">
        <f>IF('Control Sample Data'!F38="","",IF(SUM('Control Sample Data'!F$3:F$98)&gt;10,IF(AND(ISNUMBER('Control Sample Data'!F38),'Control Sample Data'!F38&lt;35,'Control Sample Data'!F38&gt;0),'Control Sample Data'!F38,35),""))</f>
      </c>
      <c r="S39" s="14">
        <f>IF('Control Sample Data'!G38="","",IF(SUM('Control Sample Data'!G$3:G$98)&gt;10,IF(AND(ISNUMBER('Control Sample Data'!G38),'Control Sample Data'!G38&lt;35,'Control Sample Data'!G38&gt;0),'Control Sample Data'!G38,35),""))</f>
      </c>
      <c r="T39" s="14">
        <f>IF('Control Sample Data'!H38="","",IF(SUM('Control Sample Data'!H$3:H$98)&gt;10,IF(AND(ISNUMBER('Control Sample Data'!H38),'Control Sample Data'!H38&lt;35,'Control Sample Data'!H38&gt;0),'Control Sample Data'!H38,35),""))</f>
      </c>
      <c r="U39" s="14">
        <f>IF('Control Sample Data'!I38="","",IF(SUM('Control Sample Data'!I$3:I$98)&gt;10,IF(AND(ISNUMBER('Control Sample Data'!I38),'Control Sample Data'!I38&lt;35,'Control Sample Data'!I38&gt;0),'Control Sample Data'!I38,35),""))</f>
      </c>
      <c r="V39" s="14">
        <f>IF('Control Sample Data'!J38="","",IF(SUM('Control Sample Data'!J$3:J$98)&gt;10,IF(AND(ISNUMBER('Control Sample Data'!J38),'Control Sample Data'!J38&lt;35,'Control Sample Data'!J38&gt;0),'Control Sample Data'!J38,35),""))</f>
      </c>
      <c r="W39" s="14">
        <f>IF('Control Sample Data'!K38="","",IF(SUM('Control Sample Data'!K$3:K$98)&gt;10,IF(AND(ISNUMBER('Control Sample Data'!K38),'Control Sample Data'!K38&lt;35,'Control Sample Data'!K38&gt;0),'Control Sample Data'!K38,35),""))</f>
      </c>
      <c r="X39" s="14">
        <f>IF('Control Sample Data'!L38="","",IF(SUM('Control Sample Data'!L$3:L$98)&gt;10,IF(AND(ISNUMBER('Control Sample Data'!L38),'Control Sample Data'!L38&lt;35,'Control Sample Data'!L38&gt;0),'Control Sample Data'!L38,35),""))</f>
      </c>
      <c r="AS39" s="12" t="str">
        <f t="shared" si="21"/>
        <v>Gyk</v>
      </c>
      <c r="AT39" s="13" t="s">
        <v>311</v>
      </c>
      <c r="AU39" s="14">
        <f t="shared" si="47"/>
        <v>11.225065999999998</v>
      </c>
      <c r="AV39" s="14">
        <f t="shared" si="48"/>
      </c>
      <c r="AW39" s="14">
        <f t="shared" si="49"/>
      </c>
      <c r="AX39" s="14">
        <f t="shared" si="50"/>
      </c>
      <c r="AY39" s="14">
        <f t="shared" si="51"/>
      </c>
      <c r="AZ39" s="14">
        <f t="shared" si="52"/>
      </c>
      <c r="BA39" s="14">
        <f t="shared" si="53"/>
      </c>
      <c r="BB39" s="14">
        <f t="shared" si="54"/>
      </c>
      <c r="BC39" s="14">
        <f t="shared" si="55"/>
      </c>
      <c r="BD39" s="14">
        <f t="shared" si="56"/>
      </c>
      <c r="BE39" s="14">
        <f t="shared" si="57"/>
        <v>10.641352999999999</v>
      </c>
      <c r="BF39" s="14">
        <f t="shared" si="58"/>
      </c>
      <c r="BG39" s="14">
        <f t="shared" si="59"/>
      </c>
      <c r="BH39" s="14">
        <f t="shared" si="60"/>
      </c>
      <c r="BI39" s="14">
        <f t="shared" si="61"/>
      </c>
      <c r="BJ39" s="14">
        <f t="shared" si="62"/>
      </c>
      <c r="BK39" s="14">
        <f t="shared" si="63"/>
      </c>
      <c r="BL39" s="14">
        <f t="shared" si="64"/>
      </c>
      <c r="BM39" s="14">
        <f t="shared" si="65"/>
      </c>
      <c r="BN39" s="14">
        <f t="shared" si="66"/>
      </c>
      <c r="BO39" s="46">
        <f t="shared" si="67"/>
        <v>11.225065999999998</v>
      </c>
      <c r="BP39" s="46">
        <f t="shared" si="68"/>
        <v>10.641352999999999</v>
      </c>
      <c r="BQ39" s="44" t="str">
        <f t="shared" si="25"/>
        <v>Gyk</v>
      </c>
      <c r="BR39" s="13" t="s">
        <v>716</v>
      </c>
      <c r="BS39" s="47">
        <f t="shared" si="26"/>
        <v>0.00041775189700265787</v>
      </c>
      <c r="BT39" s="47">
        <f t="shared" si="27"/>
      </c>
      <c r="BU39" s="47">
        <f t="shared" si="28"/>
      </c>
      <c r="BV39" s="47">
        <f t="shared" si="29"/>
      </c>
      <c r="BW39" s="47">
        <f t="shared" si="30"/>
      </c>
      <c r="BX39" s="47">
        <f t="shared" si="31"/>
      </c>
      <c r="BY39" s="47">
        <f t="shared" si="32"/>
      </c>
      <c r="BZ39" s="47">
        <f t="shared" si="33"/>
      </c>
      <c r="CA39" s="47">
        <f t="shared" si="34"/>
      </c>
      <c r="CB39" s="47">
        <f t="shared" si="35"/>
      </c>
      <c r="CC39" s="47">
        <f t="shared" si="36"/>
        <v>0.0006260853656594788</v>
      </c>
      <c r="CD39" s="47">
        <f t="shared" si="37"/>
      </c>
      <c r="CE39" s="47">
        <f t="shared" si="38"/>
      </c>
      <c r="CF39" s="47">
        <f t="shared" si="39"/>
      </c>
      <c r="CG39" s="47">
        <f t="shared" si="40"/>
      </c>
      <c r="CH39" s="47">
        <f t="shared" si="41"/>
      </c>
      <c r="CI39" s="47">
        <f t="shared" si="42"/>
      </c>
      <c r="CJ39" s="47">
        <f t="shared" si="43"/>
      </c>
      <c r="CK39" s="47">
        <f t="shared" si="44"/>
      </c>
      <c r="CL39" s="47">
        <f t="shared" si="45"/>
      </c>
    </row>
    <row r="40" spans="1:90" ht="12.75">
      <c r="A40" s="15" t="str">
        <f>'Gene Table'!D39</f>
        <v>Hmgcr</v>
      </c>
      <c r="B40" s="13" t="s">
        <v>317</v>
      </c>
      <c r="C40" s="14">
        <f>IF('Test Sample Data'!C39="","",IF(SUM('Test Sample Data'!C$3:C$98)&gt;10,IF(AND(ISNUMBER('Test Sample Data'!C39),'Test Sample Data'!C39&lt;35,'Test Sample Data'!C39&gt;0),'Test Sample Data'!C39,35),""))</f>
        <v>27.245008</v>
      </c>
      <c r="D40" s="14">
        <f>IF('Test Sample Data'!D39="","",IF(SUM('Test Sample Data'!D$3:D$98)&gt;10,IF(AND(ISNUMBER('Test Sample Data'!D39),'Test Sample Data'!D39&lt;35,'Test Sample Data'!D39&gt;0),'Test Sample Data'!D39,35),""))</f>
      </c>
      <c r="E40" s="14">
        <f>IF('Test Sample Data'!E39="","",IF(SUM('Test Sample Data'!E$3:E$98)&gt;10,IF(AND(ISNUMBER('Test Sample Data'!E39),'Test Sample Data'!E39&lt;35,'Test Sample Data'!E39&gt;0),'Test Sample Data'!E39,35),""))</f>
      </c>
      <c r="F40" s="14">
        <f>IF('Test Sample Data'!F39="","",IF(SUM('Test Sample Data'!F$3:F$98)&gt;10,IF(AND(ISNUMBER('Test Sample Data'!F39),'Test Sample Data'!F39&lt;35,'Test Sample Data'!F39&gt;0),'Test Sample Data'!F39,35),""))</f>
      </c>
      <c r="G40" s="14">
        <f>IF('Test Sample Data'!G39="","",IF(SUM('Test Sample Data'!G$3:G$98)&gt;10,IF(AND(ISNUMBER('Test Sample Data'!G39),'Test Sample Data'!G39&lt;35,'Test Sample Data'!G39&gt;0),'Test Sample Data'!G39,35),""))</f>
      </c>
      <c r="H40" s="14">
        <f>IF('Test Sample Data'!H39="","",IF(SUM('Test Sample Data'!H$3:H$98)&gt;10,IF(AND(ISNUMBER('Test Sample Data'!H39),'Test Sample Data'!H39&lt;35,'Test Sample Data'!H39&gt;0),'Test Sample Data'!H39,35),""))</f>
      </c>
      <c r="I40" s="14">
        <f>IF('Test Sample Data'!I39="","",IF(SUM('Test Sample Data'!I$3:I$98)&gt;10,IF(AND(ISNUMBER('Test Sample Data'!I39),'Test Sample Data'!I39&lt;35,'Test Sample Data'!I39&gt;0),'Test Sample Data'!I39,35),""))</f>
      </c>
      <c r="J40" s="14">
        <f>IF('Test Sample Data'!J39="","",IF(SUM('Test Sample Data'!J$3:J$98)&gt;10,IF(AND(ISNUMBER('Test Sample Data'!J39),'Test Sample Data'!J39&lt;35,'Test Sample Data'!J39&gt;0),'Test Sample Data'!J39,35),""))</f>
      </c>
      <c r="K40" s="14">
        <f>IF('Test Sample Data'!K39="","",IF(SUM('Test Sample Data'!K$3:K$98)&gt;10,IF(AND(ISNUMBER('Test Sample Data'!K39),'Test Sample Data'!K39&lt;35,'Test Sample Data'!K39&gt;0),'Test Sample Data'!K39,35),""))</f>
      </c>
      <c r="L40" s="14">
        <f>IF('Test Sample Data'!L39="","",IF(SUM('Test Sample Data'!L$3:L$98)&gt;10,IF(AND(ISNUMBER('Test Sample Data'!L39),'Test Sample Data'!L39&lt;35,'Test Sample Data'!L39&gt;0),'Test Sample Data'!L39,35),""))</f>
      </c>
      <c r="M40" s="14" t="str">
        <f>'Gene Table'!D39</f>
        <v>Hmgcr</v>
      </c>
      <c r="N40" s="13" t="s">
        <v>317</v>
      </c>
      <c r="O40" s="14">
        <f>IF('Control Sample Data'!C39="","",IF(SUM('Control Sample Data'!C$3:C$98)&gt;10,IF(AND(ISNUMBER('Control Sample Data'!C39),'Control Sample Data'!C39&lt;35,'Control Sample Data'!C39&gt;0),'Control Sample Data'!C39,35),""))</f>
        <v>25.929096</v>
      </c>
      <c r="P40" s="14">
        <f>IF('Control Sample Data'!D39="","",IF(SUM('Control Sample Data'!D$3:D$98)&gt;10,IF(AND(ISNUMBER('Control Sample Data'!D39),'Control Sample Data'!D39&lt;35,'Control Sample Data'!D39&gt;0),'Control Sample Data'!D39,35),""))</f>
      </c>
      <c r="Q40" s="14">
        <f>IF('Control Sample Data'!E39="","",IF(SUM('Control Sample Data'!E$3:E$98)&gt;10,IF(AND(ISNUMBER('Control Sample Data'!E39),'Control Sample Data'!E39&lt;35,'Control Sample Data'!E39&gt;0),'Control Sample Data'!E39,35),""))</f>
      </c>
      <c r="R40" s="14">
        <f>IF('Control Sample Data'!F39="","",IF(SUM('Control Sample Data'!F$3:F$98)&gt;10,IF(AND(ISNUMBER('Control Sample Data'!F39),'Control Sample Data'!F39&lt;35,'Control Sample Data'!F39&gt;0),'Control Sample Data'!F39,35),""))</f>
      </c>
      <c r="S40" s="14">
        <f>IF('Control Sample Data'!G39="","",IF(SUM('Control Sample Data'!G$3:G$98)&gt;10,IF(AND(ISNUMBER('Control Sample Data'!G39),'Control Sample Data'!G39&lt;35,'Control Sample Data'!G39&gt;0),'Control Sample Data'!G39,35),""))</f>
      </c>
      <c r="T40" s="14">
        <f>IF('Control Sample Data'!H39="","",IF(SUM('Control Sample Data'!H$3:H$98)&gt;10,IF(AND(ISNUMBER('Control Sample Data'!H39),'Control Sample Data'!H39&lt;35,'Control Sample Data'!H39&gt;0),'Control Sample Data'!H39,35),""))</f>
      </c>
      <c r="U40" s="14">
        <f>IF('Control Sample Data'!I39="","",IF(SUM('Control Sample Data'!I$3:I$98)&gt;10,IF(AND(ISNUMBER('Control Sample Data'!I39),'Control Sample Data'!I39&lt;35,'Control Sample Data'!I39&gt;0),'Control Sample Data'!I39,35),""))</f>
      </c>
      <c r="V40" s="14">
        <f>IF('Control Sample Data'!J39="","",IF(SUM('Control Sample Data'!J$3:J$98)&gt;10,IF(AND(ISNUMBER('Control Sample Data'!J39),'Control Sample Data'!J39&lt;35,'Control Sample Data'!J39&gt;0),'Control Sample Data'!J39,35),""))</f>
      </c>
      <c r="W40" s="14">
        <f>IF('Control Sample Data'!K39="","",IF(SUM('Control Sample Data'!K$3:K$98)&gt;10,IF(AND(ISNUMBER('Control Sample Data'!K39),'Control Sample Data'!K39&lt;35,'Control Sample Data'!K39&gt;0),'Control Sample Data'!K39,35),""))</f>
      </c>
      <c r="X40" s="14">
        <f>IF('Control Sample Data'!L39="","",IF(SUM('Control Sample Data'!L$3:L$98)&gt;10,IF(AND(ISNUMBER('Control Sample Data'!L39),'Control Sample Data'!L39&lt;35,'Control Sample Data'!L39&gt;0),'Control Sample Data'!L39,35),""))</f>
      </c>
      <c r="AS40" s="12" t="str">
        <f t="shared" si="21"/>
        <v>Hmgcr</v>
      </c>
      <c r="AT40" s="13" t="s">
        <v>317</v>
      </c>
      <c r="AU40" s="14">
        <f t="shared" si="47"/>
        <v>11.492090999999999</v>
      </c>
      <c r="AV40" s="14">
        <f t="shared" si="48"/>
      </c>
      <c r="AW40" s="14">
        <f t="shared" si="49"/>
      </c>
      <c r="AX40" s="14">
        <f t="shared" si="50"/>
      </c>
      <c r="AY40" s="14">
        <f t="shared" si="51"/>
      </c>
      <c r="AZ40" s="14">
        <f t="shared" si="52"/>
      </c>
      <c r="BA40" s="14">
        <f t="shared" si="53"/>
      </c>
      <c r="BB40" s="14">
        <f t="shared" si="54"/>
      </c>
      <c r="BC40" s="14">
        <f t="shared" si="55"/>
      </c>
      <c r="BD40" s="14">
        <f t="shared" si="56"/>
      </c>
      <c r="BE40" s="14">
        <f t="shared" si="57"/>
        <v>10.180696000000001</v>
      </c>
      <c r="BF40" s="14">
        <f t="shared" si="58"/>
      </c>
      <c r="BG40" s="14">
        <f t="shared" si="59"/>
      </c>
      <c r="BH40" s="14">
        <f t="shared" si="60"/>
      </c>
      <c r="BI40" s="14">
        <f t="shared" si="61"/>
      </c>
      <c r="BJ40" s="14">
        <f t="shared" si="62"/>
      </c>
      <c r="BK40" s="14">
        <f t="shared" si="63"/>
      </c>
      <c r="BL40" s="14">
        <f t="shared" si="64"/>
      </c>
      <c r="BM40" s="14">
        <f t="shared" si="65"/>
      </c>
      <c r="BN40" s="14">
        <f t="shared" si="66"/>
      </c>
      <c r="BO40" s="46">
        <f t="shared" si="67"/>
        <v>11.492090999999999</v>
      </c>
      <c r="BP40" s="46">
        <f t="shared" si="68"/>
        <v>10.180696000000001</v>
      </c>
      <c r="BQ40" s="44" t="str">
        <f t="shared" si="25"/>
        <v>Hmgcr</v>
      </c>
      <c r="BR40" s="13" t="s">
        <v>717</v>
      </c>
      <c r="BS40" s="47">
        <f t="shared" si="26"/>
        <v>0.00034716496921434036</v>
      </c>
      <c r="BT40" s="47">
        <f t="shared" si="27"/>
      </c>
      <c r="BU40" s="47">
        <f t="shared" si="28"/>
      </c>
      <c r="BV40" s="47">
        <f t="shared" si="29"/>
      </c>
      <c r="BW40" s="47">
        <f t="shared" si="30"/>
      </c>
      <c r="BX40" s="47">
        <f t="shared" si="31"/>
      </c>
      <c r="BY40" s="47">
        <f t="shared" si="32"/>
      </c>
      <c r="BZ40" s="47">
        <f t="shared" si="33"/>
      </c>
      <c r="CA40" s="47">
        <f t="shared" si="34"/>
      </c>
      <c r="CB40" s="47">
        <f t="shared" si="35"/>
      </c>
      <c r="CC40" s="47">
        <f t="shared" si="36"/>
        <v>0.0008615988830088549</v>
      </c>
      <c r="CD40" s="47">
        <f t="shared" si="37"/>
      </c>
      <c r="CE40" s="47">
        <f t="shared" si="38"/>
      </c>
      <c r="CF40" s="47">
        <f t="shared" si="39"/>
      </c>
      <c r="CG40" s="47">
        <f t="shared" si="40"/>
      </c>
      <c r="CH40" s="47">
        <f t="shared" si="41"/>
      </c>
      <c r="CI40" s="47">
        <f t="shared" si="42"/>
      </c>
      <c r="CJ40" s="47">
        <f t="shared" si="43"/>
      </c>
      <c r="CK40" s="47">
        <f t="shared" si="44"/>
      </c>
      <c r="CL40" s="47">
        <f t="shared" si="45"/>
      </c>
    </row>
    <row r="41" spans="1:90" ht="12.75">
      <c r="A41" s="15" t="str">
        <f>'Gene Table'!D40</f>
        <v>Hnf4a</v>
      </c>
      <c r="B41" s="13" t="s">
        <v>323</v>
      </c>
      <c r="C41" s="14">
        <f>IF('Test Sample Data'!C40="","",IF(SUM('Test Sample Data'!C$3:C$98)&gt;10,IF(AND(ISNUMBER('Test Sample Data'!C40),'Test Sample Data'!C40&lt;35,'Test Sample Data'!C40&gt;0),'Test Sample Data'!C40,35),""))</f>
        <v>20.76305</v>
      </c>
      <c r="D41" s="14">
        <f>IF('Test Sample Data'!D40="","",IF(SUM('Test Sample Data'!D$3:D$98)&gt;10,IF(AND(ISNUMBER('Test Sample Data'!D40),'Test Sample Data'!D40&lt;35,'Test Sample Data'!D40&gt;0),'Test Sample Data'!D40,35),""))</f>
      </c>
      <c r="E41" s="14">
        <f>IF('Test Sample Data'!E40="","",IF(SUM('Test Sample Data'!E$3:E$98)&gt;10,IF(AND(ISNUMBER('Test Sample Data'!E40),'Test Sample Data'!E40&lt;35,'Test Sample Data'!E40&gt;0),'Test Sample Data'!E40,35),""))</f>
      </c>
      <c r="F41" s="14">
        <f>IF('Test Sample Data'!F40="","",IF(SUM('Test Sample Data'!F$3:F$98)&gt;10,IF(AND(ISNUMBER('Test Sample Data'!F40),'Test Sample Data'!F40&lt;35,'Test Sample Data'!F40&gt;0),'Test Sample Data'!F40,35),""))</f>
      </c>
      <c r="G41" s="14">
        <f>IF('Test Sample Data'!G40="","",IF(SUM('Test Sample Data'!G$3:G$98)&gt;10,IF(AND(ISNUMBER('Test Sample Data'!G40),'Test Sample Data'!G40&lt;35,'Test Sample Data'!G40&gt;0),'Test Sample Data'!G40,35),""))</f>
      </c>
      <c r="H41" s="14">
        <f>IF('Test Sample Data'!H40="","",IF(SUM('Test Sample Data'!H$3:H$98)&gt;10,IF(AND(ISNUMBER('Test Sample Data'!H40),'Test Sample Data'!H40&lt;35,'Test Sample Data'!H40&gt;0),'Test Sample Data'!H40,35),""))</f>
      </c>
      <c r="I41" s="14">
        <f>IF('Test Sample Data'!I40="","",IF(SUM('Test Sample Data'!I$3:I$98)&gt;10,IF(AND(ISNUMBER('Test Sample Data'!I40),'Test Sample Data'!I40&lt;35,'Test Sample Data'!I40&gt;0),'Test Sample Data'!I40,35),""))</f>
      </c>
      <c r="J41" s="14">
        <f>IF('Test Sample Data'!J40="","",IF(SUM('Test Sample Data'!J$3:J$98)&gt;10,IF(AND(ISNUMBER('Test Sample Data'!J40),'Test Sample Data'!J40&lt;35,'Test Sample Data'!J40&gt;0),'Test Sample Data'!J40,35),""))</f>
      </c>
      <c r="K41" s="14">
        <f>IF('Test Sample Data'!K40="","",IF(SUM('Test Sample Data'!K$3:K$98)&gt;10,IF(AND(ISNUMBER('Test Sample Data'!K40),'Test Sample Data'!K40&lt;35,'Test Sample Data'!K40&gt;0),'Test Sample Data'!K40,35),""))</f>
      </c>
      <c r="L41" s="14">
        <f>IF('Test Sample Data'!L40="","",IF(SUM('Test Sample Data'!L$3:L$98)&gt;10,IF(AND(ISNUMBER('Test Sample Data'!L40),'Test Sample Data'!L40&lt;35,'Test Sample Data'!L40&gt;0),'Test Sample Data'!L40,35),""))</f>
      </c>
      <c r="M41" s="14" t="str">
        <f>'Gene Table'!D40</f>
        <v>Hnf4a</v>
      </c>
      <c r="N41" s="13" t="s">
        <v>323</v>
      </c>
      <c r="O41" s="14">
        <f>IF('Control Sample Data'!C40="","",IF(SUM('Control Sample Data'!C$3:C$98)&gt;10,IF(AND(ISNUMBER('Control Sample Data'!C40),'Control Sample Data'!C40&lt;35,'Control Sample Data'!C40&gt;0),'Control Sample Data'!C40,35),""))</f>
        <v>20.128044</v>
      </c>
      <c r="P41" s="14">
        <f>IF('Control Sample Data'!D40="","",IF(SUM('Control Sample Data'!D$3:D$98)&gt;10,IF(AND(ISNUMBER('Control Sample Data'!D40),'Control Sample Data'!D40&lt;35,'Control Sample Data'!D40&gt;0),'Control Sample Data'!D40,35),""))</f>
      </c>
      <c r="Q41" s="14">
        <f>IF('Control Sample Data'!E40="","",IF(SUM('Control Sample Data'!E$3:E$98)&gt;10,IF(AND(ISNUMBER('Control Sample Data'!E40),'Control Sample Data'!E40&lt;35,'Control Sample Data'!E40&gt;0),'Control Sample Data'!E40,35),""))</f>
      </c>
      <c r="R41" s="14">
        <f>IF('Control Sample Data'!F40="","",IF(SUM('Control Sample Data'!F$3:F$98)&gt;10,IF(AND(ISNUMBER('Control Sample Data'!F40),'Control Sample Data'!F40&lt;35,'Control Sample Data'!F40&gt;0),'Control Sample Data'!F40,35),""))</f>
      </c>
      <c r="S41" s="14">
        <f>IF('Control Sample Data'!G40="","",IF(SUM('Control Sample Data'!G$3:G$98)&gt;10,IF(AND(ISNUMBER('Control Sample Data'!G40),'Control Sample Data'!G40&lt;35,'Control Sample Data'!G40&gt;0),'Control Sample Data'!G40,35),""))</f>
      </c>
      <c r="T41" s="14">
        <f>IF('Control Sample Data'!H40="","",IF(SUM('Control Sample Data'!H$3:H$98)&gt;10,IF(AND(ISNUMBER('Control Sample Data'!H40),'Control Sample Data'!H40&lt;35,'Control Sample Data'!H40&gt;0),'Control Sample Data'!H40,35),""))</f>
      </c>
      <c r="U41" s="14">
        <f>IF('Control Sample Data'!I40="","",IF(SUM('Control Sample Data'!I$3:I$98)&gt;10,IF(AND(ISNUMBER('Control Sample Data'!I40),'Control Sample Data'!I40&lt;35,'Control Sample Data'!I40&gt;0),'Control Sample Data'!I40,35),""))</f>
      </c>
      <c r="V41" s="14">
        <f>IF('Control Sample Data'!J40="","",IF(SUM('Control Sample Data'!J$3:J$98)&gt;10,IF(AND(ISNUMBER('Control Sample Data'!J40),'Control Sample Data'!J40&lt;35,'Control Sample Data'!J40&gt;0),'Control Sample Data'!J40,35),""))</f>
      </c>
      <c r="W41" s="14">
        <f>IF('Control Sample Data'!K40="","",IF(SUM('Control Sample Data'!K$3:K$98)&gt;10,IF(AND(ISNUMBER('Control Sample Data'!K40),'Control Sample Data'!K40&lt;35,'Control Sample Data'!K40&gt;0),'Control Sample Data'!K40,35),""))</f>
      </c>
      <c r="X41" s="14">
        <f>IF('Control Sample Data'!L40="","",IF(SUM('Control Sample Data'!L$3:L$98)&gt;10,IF(AND(ISNUMBER('Control Sample Data'!L40),'Control Sample Data'!L40&lt;35,'Control Sample Data'!L40&gt;0),'Control Sample Data'!L40,35),""))</f>
      </c>
      <c r="AS41" s="12" t="str">
        <f t="shared" si="21"/>
        <v>Hnf4a</v>
      </c>
      <c r="AT41" s="13" t="s">
        <v>323</v>
      </c>
      <c r="AU41" s="14">
        <f t="shared" si="47"/>
        <v>5.010133</v>
      </c>
      <c r="AV41" s="14">
        <f t="shared" si="48"/>
      </c>
      <c r="AW41" s="14">
        <f t="shared" si="49"/>
      </c>
      <c r="AX41" s="14">
        <f t="shared" si="50"/>
      </c>
      <c r="AY41" s="14">
        <f t="shared" si="51"/>
      </c>
      <c r="AZ41" s="14">
        <f t="shared" si="52"/>
      </c>
      <c r="BA41" s="14">
        <f t="shared" si="53"/>
      </c>
      <c r="BB41" s="14">
        <f t="shared" si="54"/>
      </c>
      <c r="BC41" s="14">
        <f t="shared" si="55"/>
      </c>
      <c r="BD41" s="14">
        <f t="shared" si="56"/>
      </c>
      <c r="BE41" s="14">
        <f t="shared" si="57"/>
        <v>4.379643999999999</v>
      </c>
      <c r="BF41" s="14">
        <f t="shared" si="58"/>
      </c>
      <c r="BG41" s="14">
        <f t="shared" si="59"/>
      </c>
      <c r="BH41" s="14">
        <f t="shared" si="60"/>
      </c>
      <c r="BI41" s="14">
        <f t="shared" si="61"/>
      </c>
      <c r="BJ41" s="14">
        <f t="shared" si="62"/>
      </c>
      <c r="BK41" s="14">
        <f t="shared" si="63"/>
      </c>
      <c r="BL41" s="14">
        <f t="shared" si="64"/>
      </c>
      <c r="BM41" s="14">
        <f t="shared" si="65"/>
      </c>
      <c r="BN41" s="14">
        <f t="shared" si="66"/>
      </c>
      <c r="BO41" s="46">
        <f t="shared" si="67"/>
        <v>5.010133</v>
      </c>
      <c r="BP41" s="46">
        <f t="shared" si="68"/>
        <v>4.379643999999999</v>
      </c>
      <c r="BQ41" s="44" t="str">
        <f t="shared" si="25"/>
        <v>Hnf4a</v>
      </c>
      <c r="BR41" s="13" t="s">
        <v>718</v>
      </c>
      <c r="BS41" s="47">
        <f t="shared" si="26"/>
        <v>0.031031279621090896</v>
      </c>
      <c r="BT41" s="47">
        <f t="shared" si="27"/>
      </c>
      <c r="BU41" s="47">
        <f t="shared" si="28"/>
      </c>
      <c r="BV41" s="47">
        <f t="shared" si="29"/>
      </c>
      <c r="BW41" s="47">
        <f t="shared" si="30"/>
      </c>
      <c r="BX41" s="47">
        <f t="shared" si="31"/>
      </c>
      <c r="BY41" s="47">
        <f t="shared" si="32"/>
      </c>
      <c r="BZ41" s="47">
        <f t="shared" si="33"/>
      </c>
      <c r="CA41" s="47">
        <f t="shared" si="34"/>
      </c>
      <c r="CB41" s="47">
        <f t="shared" si="35"/>
      </c>
      <c r="CC41" s="47">
        <f t="shared" si="36"/>
        <v>0.04803920212535395</v>
      </c>
      <c r="CD41" s="47">
        <f t="shared" si="37"/>
      </c>
      <c r="CE41" s="47">
        <f t="shared" si="38"/>
      </c>
      <c r="CF41" s="47">
        <f t="shared" si="39"/>
      </c>
      <c r="CG41" s="47">
        <f t="shared" si="40"/>
      </c>
      <c r="CH41" s="47">
        <f t="shared" si="41"/>
      </c>
      <c r="CI41" s="47">
        <f t="shared" si="42"/>
      </c>
      <c r="CJ41" s="47">
        <f t="shared" si="43"/>
      </c>
      <c r="CK41" s="47">
        <f t="shared" si="44"/>
      </c>
      <c r="CL41" s="47">
        <f t="shared" si="45"/>
      </c>
    </row>
    <row r="42" spans="1:90" ht="12.75">
      <c r="A42" s="15" t="str">
        <f>'Gene Table'!D41</f>
        <v>Ifng</v>
      </c>
      <c r="B42" s="13" t="s">
        <v>329</v>
      </c>
      <c r="C42" s="14">
        <f>IF('Test Sample Data'!C41="","",IF(SUM('Test Sample Data'!C$3:C$98)&gt;10,IF(AND(ISNUMBER('Test Sample Data'!C41),'Test Sample Data'!C41&lt;35,'Test Sample Data'!C41&gt;0),'Test Sample Data'!C41,35),""))</f>
        <v>31.949476</v>
      </c>
      <c r="D42" s="14">
        <f>IF('Test Sample Data'!D41="","",IF(SUM('Test Sample Data'!D$3:D$98)&gt;10,IF(AND(ISNUMBER('Test Sample Data'!D41),'Test Sample Data'!D41&lt;35,'Test Sample Data'!D41&gt;0),'Test Sample Data'!D41,35),""))</f>
      </c>
      <c r="E42" s="14">
        <f>IF('Test Sample Data'!E41="","",IF(SUM('Test Sample Data'!E$3:E$98)&gt;10,IF(AND(ISNUMBER('Test Sample Data'!E41),'Test Sample Data'!E41&lt;35,'Test Sample Data'!E41&gt;0),'Test Sample Data'!E41,35),""))</f>
      </c>
      <c r="F42" s="14">
        <f>IF('Test Sample Data'!F41="","",IF(SUM('Test Sample Data'!F$3:F$98)&gt;10,IF(AND(ISNUMBER('Test Sample Data'!F41),'Test Sample Data'!F41&lt;35,'Test Sample Data'!F41&gt;0),'Test Sample Data'!F41,35),""))</f>
      </c>
      <c r="G42" s="14">
        <f>IF('Test Sample Data'!G41="","",IF(SUM('Test Sample Data'!G$3:G$98)&gt;10,IF(AND(ISNUMBER('Test Sample Data'!G41),'Test Sample Data'!G41&lt;35,'Test Sample Data'!G41&gt;0),'Test Sample Data'!G41,35),""))</f>
      </c>
      <c r="H42" s="14">
        <f>IF('Test Sample Data'!H41="","",IF(SUM('Test Sample Data'!H$3:H$98)&gt;10,IF(AND(ISNUMBER('Test Sample Data'!H41),'Test Sample Data'!H41&lt;35,'Test Sample Data'!H41&gt;0),'Test Sample Data'!H41,35),""))</f>
      </c>
      <c r="I42" s="14">
        <f>IF('Test Sample Data'!I41="","",IF(SUM('Test Sample Data'!I$3:I$98)&gt;10,IF(AND(ISNUMBER('Test Sample Data'!I41),'Test Sample Data'!I41&lt;35,'Test Sample Data'!I41&gt;0),'Test Sample Data'!I41,35),""))</f>
      </c>
      <c r="J42" s="14">
        <f>IF('Test Sample Data'!J41="","",IF(SUM('Test Sample Data'!J$3:J$98)&gt;10,IF(AND(ISNUMBER('Test Sample Data'!J41),'Test Sample Data'!J41&lt;35,'Test Sample Data'!J41&gt;0),'Test Sample Data'!J41,35),""))</f>
      </c>
      <c r="K42" s="14">
        <f>IF('Test Sample Data'!K41="","",IF(SUM('Test Sample Data'!K$3:K$98)&gt;10,IF(AND(ISNUMBER('Test Sample Data'!K41),'Test Sample Data'!K41&lt;35,'Test Sample Data'!K41&gt;0),'Test Sample Data'!K41,35),""))</f>
      </c>
      <c r="L42" s="14">
        <f>IF('Test Sample Data'!L41="","",IF(SUM('Test Sample Data'!L$3:L$98)&gt;10,IF(AND(ISNUMBER('Test Sample Data'!L41),'Test Sample Data'!L41&lt;35,'Test Sample Data'!L41&gt;0),'Test Sample Data'!L41,35),""))</f>
      </c>
      <c r="M42" s="14" t="str">
        <f>'Gene Table'!D41</f>
        <v>Ifng</v>
      </c>
      <c r="N42" s="13" t="s">
        <v>329</v>
      </c>
      <c r="O42" s="14">
        <f>IF('Control Sample Data'!C41="","",IF(SUM('Control Sample Data'!C$3:C$98)&gt;10,IF(AND(ISNUMBER('Control Sample Data'!C41),'Control Sample Data'!C41&lt;35,'Control Sample Data'!C41&gt;0),'Control Sample Data'!C41,35),""))</f>
        <v>32.776264</v>
      </c>
      <c r="P42" s="14">
        <f>IF('Control Sample Data'!D41="","",IF(SUM('Control Sample Data'!D$3:D$98)&gt;10,IF(AND(ISNUMBER('Control Sample Data'!D41),'Control Sample Data'!D41&lt;35,'Control Sample Data'!D41&gt;0),'Control Sample Data'!D41,35),""))</f>
      </c>
      <c r="Q42" s="14">
        <f>IF('Control Sample Data'!E41="","",IF(SUM('Control Sample Data'!E$3:E$98)&gt;10,IF(AND(ISNUMBER('Control Sample Data'!E41),'Control Sample Data'!E41&lt;35,'Control Sample Data'!E41&gt;0),'Control Sample Data'!E41,35),""))</f>
      </c>
      <c r="R42" s="14">
        <f>IF('Control Sample Data'!F41="","",IF(SUM('Control Sample Data'!F$3:F$98)&gt;10,IF(AND(ISNUMBER('Control Sample Data'!F41),'Control Sample Data'!F41&lt;35,'Control Sample Data'!F41&gt;0),'Control Sample Data'!F41,35),""))</f>
      </c>
      <c r="S42" s="14">
        <f>IF('Control Sample Data'!G41="","",IF(SUM('Control Sample Data'!G$3:G$98)&gt;10,IF(AND(ISNUMBER('Control Sample Data'!G41),'Control Sample Data'!G41&lt;35,'Control Sample Data'!G41&gt;0),'Control Sample Data'!G41,35),""))</f>
      </c>
      <c r="T42" s="14">
        <f>IF('Control Sample Data'!H41="","",IF(SUM('Control Sample Data'!H$3:H$98)&gt;10,IF(AND(ISNUMBER('Control Sample Data'!H41),'Control Sample Data'!H41&lt;35,'Control Sample Data'!H41&gt;0),'Control Sample Data'!H41,35),""))</f>
      </c>
      <c r="U42" s="14">
        <f>IF('Control Sample Data'!I41="","",IF(SUM('Control Sample Data'!I$3:I$98)&gt;10,IF(AND(ISNUMBER('Control Sample Data'!I41),'Control Sample Data'!I41&lt;35,'Control Sample Data'!I41&gt;0),'Control Sample Data'!I41,35),""))</f>
      </c>
      <c r="V42" s="14">
        <f>IF('Control Sample Data'!J41="","",IF(SUM('Control Sample Data'!J$3:J$98)&gt;10,IF(AND(ISNUMBER('Control Sample Data'!J41),'Control Sample Data'!J41&lt;35,'Control Sample Data'!J41&gt;0),'Control Sample Data'!J41,35),""))</f>
      </c>
      <c r="W42" s="14">
        <f>IF('Control Sample Data'!K41="","",IF(SUM('Control Sample Data'!K$3:K$98)&gt;10,IF(AND(ISNUMBER('Control Sample Data'!K41),'Control Sample Data'!K41&lt;35,'Control Sample Data'!K41&gt;0),'Control Sample Data'!K41,35),""))</f>
      </c>
      <c r="X42" s="14">
        <f>IF('Control Sample Data'!L41="","",IF(SUM('Control Sample Data'!L$3:L$98)&gt;10,IF(AND(ISNUMBER('Control Sample Data'!L41),'Control Sample Data'!L41&lt;35,'Control Sample Data'!L41&gt;0),'Control Sample Data'!L41,35),""))</f>
      </c>
      <c r="AS42" s="12" t="str">
        <f t="shared" si="21"/>
        <v>Ifng</v>
      </c>
      <c r="AT42" s="13" t="s">
        <v>329</v>
      </c>
      <c r="AU42" s="14">
        <f t="shared" si="47"/>
        <v>16.196559</v>
      </c>
      <c r="AV42" s="14">
        <f t="shared" si="48"/>
      </c>
      <c r="AW42" s="14">
        <f t="shared" si="49"/>
      </c>
      <c r="AX42" s="14">
        <f t="shared" si="50"/>
      </c>
      <c r="AY42" s="14">
        <f t="shared" si="51"/>
      </c>
      <c r="AZ42" s="14">
        <f t="shared" si="52"/>
      </c>
      <c r="BA42" s="14">
        <f t="shared" si="53"/>
      </c>
      <c r="BB42" s="14">
        <f t="shared" si="54"/>
      </c>
      <c r="BC42" s="14">
        <f t="shared" si="55"/>
      </c>
      <c r="BD42" s="14">
        <f t="shared" si="56"/>
      </c>
      <c r="BE42" s="14">
        <f t="shared" si="57"/>
        <v>17.027863999999997</v>
      </c>
      <c r="BF42" s="14">
        <f t="shared" si="58"/>
      </c>
      <c r="BG42" s="14">
        <f t="shared" si="59"/>
      </c>
      <c r="BH42" s="14">
        <f t="shared" si="60"/>
      </c>
      <c r="BI42" s="14">
        <f t="shared" si="61"/>
      </c>
      <c r="BJ42" s="14">
        <f t="shared" si="62"/>
      </c>
      <c r="BK42" s="14">
        <f t="shared" si="63"/>
      </c>
      <c r="BL42" s="14">
        <f t="shared" si="64"/>
      </c>
      <c r="BM42" s="14">
        <f t="shared" si="65"/>
      </c>
      <c r="BN42" s="14">
        <f t="shared" si="66"/>
      </c>
      <c r="BO42" s="46">
        <f t="shared" si="67"/>
        <v>16.196559</v>
      </c>
      <c r="BP42" s="46">
        <f t="shared" si="68"/>
        <v>17.027863999999997</v>
      </c>
      <c r="BQ42" s="44" t="str">
        <f t="shared" si="25"/>
        <v>Ifng</v>
      </c>
      <c r="BR42" s="13" t="s">
        <v>719</v>
      </c>
      <c r="BS42" s="47">
        <f t="shared" si="26"/>
        <v>1.3315268074599801E-05</v>
      </c>
      <c r="BT42" s="47">
        <f t="shared" si="27"/>
      </c>
      <c r="BU42" s="47">
        <f t="shared" si="28"/>
      </c>
      <c r="BV42" s="47">
        <f t="shared" si="29"/>
      </c>
      <c r="BW42" s="47">
        <f t="shared" si="30"/>
      </c>
      <c r="BX42" s="47">
        <f t="shared" si="31"/>
      </c>
      <c r="BY42" s="47">
        <f t="shared" si="32"/>
      </c>
      <c r="BZ42" s="47">
        <f t="shared" si="33"/>
      </c>
      <c r="CA42" s="47">
        <f t="shared" si="34"/>
      </c>
      <c r="CB42" s="47">
        <f t="shared" si="35"/>
      </c>
      <c r="CC42" s="47">
        <f t="shared" si="36"/>
        <v>7.483455386641709E-06</v>
      </c>
      <c r="CD42" s="47">
        <f t="shared" si="37"/>
      </c>
      <c r="CE42" s="47">
        <f t="shared" si="38"/>
      </c>
      <c r="CF42" s="47">
        <f t="shared" si="39"/>
      </c>
      <c r="CG42" s="47">
        <f t="shared" si="40"/>
      </c>
      <c r="CH42" s="47">
        <f t="shared" si="41"/>
      </c>
      <c r="CI42" s="47">
        <f t="shared" si="42"/>
      </c>
      <c r="CJ42" s="47">
        <f t="shared" si="43"/>
      </c>
      <c r="CK42" s="47">
        <f t="shared" si="44"/>
      </c>
      <c r="CL42" s="47">
        <f t="shared" si="45"/>
      </c>
    </row>
    <row r="43" spans="1:90" ht="12.75">
      <c r="A43" s="15" t="str">
        <f>'Gene Table'!D42</f>
        <v>Igf1</v>
      </c>
      <c r="B43" s="13" t="s">
        <v>335</v>
      </c>
      <c r="C43" s="14">
        <f>IF('Test Sample Data'!C42="","",IF(SUM('Test Sample Data'!C$3:C$98)&gt;10,IF(AND(ISNUMBER('Test Sample Data'!C42),'Test Sample Data'!C42&lt;35,'Test Sample Data'!C42&gt;0),'Test Sample Data'!C42,35),""))</f>
        <v>19.137764</v>
      </c>
      <c r="D43" s="14">
        <f>IF('Test Sample Data'!D42="","",IF(SUM('Test Sample Data'!D$3:D$98)&gt;10,IF(AND(ISNUMBER('Test Sample Data'!D42),'Test Sample Data'!D42&lt;35,'Test Sample Data'!D42&gt;0),'Test Sample Data'!D42,35),""))</f>
      </c>
      <c r="E43" s="14">
        <f>IF('Test Sample Data'!E42="","",IF(SUM('Test Sample Data'!E$3:E$98)&gt;10,IF(AND(ISNUMBER('Test Sample Data'!E42),'Test Sample Data'!E42&lt;35,'Test Sample Data'!E42&gt;0),'Test Sample Data'!E42,35),""))</f>
      </c>
      <c r="F43" s="14">
        <f>IF('Test Sample Data'!F42="","",IF(SUM('Test Sample Data'!F$3:F$98)&gt;10,IF(AND(ISNUMBER('Test Sample Data'!F42),'Test Sample Data'!F42&lt;35,'Test Sample Data'!F42&gt;0),'Test Sample Data'!F42,35),""))</f>
      </c>
      <c r="G43" s="14">
        <f>IF('Test Sample Data'!G42="","",IF(SUM('Test Sample Data'!G$3:G$98)&gt;10,IF(AND(ISNUMBER('Test Sample Data'!G42),'Test Sample Data'!G42&lt;35,'Test Sample Data'!G42&gt;0),'Test Sample Data'!G42,35),""))</f>
      </c>
      <c r="H43" s="14">
        <f>IF('Test Sample Data'!H42="","",IF(SUM('Test Sample Data'!H$3:H$98)&gt;10,IF(AND(ISNUMBER('Test Sample Data'!H42),'Test Sample Data'!H42&lt;35,'Test Sample Data'!H42&gt;0),'Test Sample Data'!H42,35),""))</f>
      </c>
      <c r="I43" s="14">
        <f>IF('Test Sample Data'!I42="","",IF(SUM('Test Sample Data'!I$3:I$98)&gt;10,IF(AND(ISNUMBER('Test Sample Data'!I42),'Test Sample Data'!I42&lt;35,'Test Sample Data'!I42&gt;0),'Test Sample Data'!I42,35),""))</f>
      </c>
      <c r="J43" s="14">
        <f>IF('Test Sample Data'!J42="","",IF(SUM('Test Sample Data'!J$3:J$98)&gt;10,IF(AND(ISNUMBER('Test Sample Data'!J42),'Test Sample Data'!J42&lt;35,'Test Sample Data'!J42&gt;0),'Test Sample Data'!J42,35),""))</f>
      </c>
      <c r="K43" s="14">
        <f>IF('Test Sample Data'!K42="","",IF(SUM('Test Sample Data'!K$3:K$98)&gt;10,IF(AND(ISNUMBER('Test Sample Data'!K42),'Test Sample Data'!K42&lt;35,'Test Sample Data'!K42&gt;0),'Test Sample Data'!K42,35),""))</f>
      </c>
      <c r="L43" s="14">
        <f>IF('Test Sample Data'!L42="","",IF(SUM('Test Sample Data'!L$3:L$98)&gt;10,IF(AND(ISNUMBER('Test Sample Data'!L42),'Test Sample Data'!L42&lt;35,'Test Sample Data'!L42&gt;0),'Test Sample Data'!L42,35),""))</f>
      </c>
      <c r="M43" s="14" t="str">
        <f>'Gene Table'!D42</f>
        <v>Igf1</v>
      </c>
      <c r="N43" s="13" t="s">
        <v>335</v>
      </c>
      <c r="O43" s="14">
        <f>IF('Control Sample Data'!C42="","",IF(SUM('Control Sample Data'!C$3:C$98)&gt;10,IF(AND(ISNUMBER('Control Sample Data'!C42),'Control Sample Data'!C42&lt;35,'Control Sample Data'!C42&gt;0),'Control Sample Data'!C42,35),""))</f>
        <v>18.736912</v>
      </c>
      <c r="P43" s="14">
        <f>IF('Control Sample Data'!D42="","",IF(SUM('Control Sample Data'!D$3:D$98)&gt;10,IF(AND(ISNUMBER('Control Sample Data'!D42),'Control Sample Data'!D42&lt;35,'Control Sample Data'!D42&gt;0),'Control Sample Data'!D42,35),""))</f>
      </c>
      <c r="Q43" s="14">
        <f>IF('Control Sample Data'!E42="","",IF(SUM('Control Sample Data'!E$3:E$98)&gt;10,IF(AND(ISNUMBER('Control Sample Data'!E42),'Control Sample Data'!E42&lt;35,'Control Sample Data'!E42&gt;0),'Control Sample Data'!E42,35),""))</f>
      </c>
      <c r="R43" s="14">
        <f>IF('Control Sample Data'!F42="","",IF(SUM('Control Sample Data'!F$3:F$98)&gt;10,IF(AND(ISNUMBER('Control Sample Data'!F42),'Control Sample Data'!F42&lt;35,'Control Sample Data'!F42&gt;0),'Control Sample Data'!F42,35),""))</f>
      </c>
      <c r="S43" s="14">
        <f>IF('Control Sample Data'!G42="","",IF(SUM('Control Sample Data'!G$3:G$98)&gt;10,IF(AND(ISNUMBER('Control Sample Data'!G42),'Control Sample Data'!G42&lt;35,'Control Sample Data'!G42&gt;0),'Control Sample Data'!G42,35),""))</f>
      </c>
      <c r="T43" s="14">
        <f>IF('Control Sample Data'!H42="","",IF(SUM('Control Sample Data'!H$3:H$98)&gt;10,IF(AND(ISNUMBER('Control Sample Data'!H42),'Control Sample Data'!H42&lt;35,'Control Sample Data'!H42&gt;0),'Control Sample Data'!H42,35),""))</f>
      </c>
      <c r="U43" s="14">
        <f>IF('Control Sample Data'!I42="","",IF(SUM('Control Sample Data'!I$3:I$98)&gt;10,IF(AND(ISNUMBER('Control Sample Data'!I42),'Control Sample Data'!I42&lt;35,'Control Sample Data'!I42&gt;0),'Control Sample Data'!I42,35),""))</f>
      </c>
      <c r="V43" s="14">
        <f>IF('Control Sample Data'!J42="","",IF(SUM('Control Sample Data'!J$3:J$98)&gt;10,IF(AND(ISNUMBER('Control Sample Data'!J42),'Control Sample Data'!J42&lt;35,'Control Sample Data'!J42&gt;0),'Control Sample Data'!J42,35),""))</f>
      </c>
      <c r="W43" s="14">
        <f>IF('Control Sample Data'!K42="","",IF(SUM('Control Sample Data'!K$3:K$98)&gt;10,IF(AND(ISNUMBER('Control Sample Data'!K42),'Control Sample Data'!K42&lt;35,'Control Sample Data'!K42&gt;0),'Control Sample Data'!K42,35),""))</f>
      </c>
      <c r="X43" s="14">
        <f>IF('Control Sample Data'!L42="","",IF(SUM('Control Sample Data'!L$3:L$98)&gt;10,IF(AND(ISNUMBER('Control Sample Data'!L42),'Control Sample Data'!L42&lt;35,'Control Sample Data'!L42&gt;0),'Control Sample Data'!L42,35),""))</f>
      </c>
      <c r="AS43" s="12" t="str">
        <f t="shared" si="21"/>
        <v>Igf1</v>
      </c>
      <c r="AT43" s="13" t="s">
        <v>335</v>
      </c>
      <c r="AU43" s="14">
        <f t="shared" si="47"/>
        <v>3.3848470000000006</v>
      </c>
      <c r="AV43" s="14">
        <f t="shared" si="48"/>
      </c>
      <c r="AW43" s="14">
        <f t="shared" si="49"/>
      </c>
      <c r="AX43" s="14">
        <f t="shared" si="50"/>
      </c>
      <c r="AY43" s="14">
        <f t="shared" si="51"/>
      </c>
      <c r="AZ43" s="14">
        <f t="shared" si="52"/>
      </c>
      <c r="BA43" s="14">
        <f t="shared" si="53"/>
      </c>
      <c r="BB43" s="14">
        <f t="shared" si="54"/>
      </c>
      <c r="BC43" s="14">
        <f t="shared" si="55"/>
      </c>
      <c r="BD43" s="14">
        <f t="shared" si="56"/>
      </c>
      <c r="BE43" s="14">
        <f t="shared" si="57"/>
        <v>2.988512</v>
      </c>
      <c r="BF43" s="14">
        <f t="shared" si="58"/>
      </c>
      <c r="BG43" s="14">
        <f t="shared" si="59"/>
      </c>
      <c r="BH43" s="14">
        <f t="shared" si="60"/>
      </c>
      <c r="BI43" s="14">
        <f t="shared" si="61"/>
      </c>
      <c r="BJ43" s="14">
        <f t="shared" si="62"/>
      </c>
      <c r="BK43" s="14">
        <f t="shared" si="63"/>
      </c>
      <c r="BL43" s="14">
        <f t="shared" si="64"/>
      </c>
      <c r="BM43" s="14">
        <f t="shared" si="65"/>
      </c>
      <c r="BN43" s="14">
        <f t="shared" si="66"/>
      </c>
      <c r="BO43" s="46">
        <f t="shared" si="67"/>
        <v>3.3848470000000006</v>
      </c>
      <c r="BP43" s="46">
        <f t="shared" si="68"/>
        <v>2.988512</v>
      </c>
      <c r="BQ43" s="44" t="str">
        <f t="shared" si="25"/>
        <v>Igf1</v>
      </c>
      <c r="BR43" s="13" t="s">
        <v>720</v>
      </c>
      <c r="BS43" s="47">
        <f t="shared" si="26"/>
        <v>0.09573252685992503</v>
      </c>
      <c r="BT43" s="47">
        <f t="shared" si="27"/>
      </c>
      <c r="BU43" s="47">
        <f t="shared" si="28"/>
      </c>
      <c r="BV43" s="47">
        <f t="shared" si="29"/>
      </c>
      <c r="BW43" s="47">
        <f t="shared" si="30"/>
      </c>
      <c r="BX43" s="47">
        <f t="shared" si="31"/>
      </c>
      <c r="BY43" s="47">
        <f t="shared" si="32"/>
      </c>
      <c r="BZ43" s="47">
        <f t="shared" si="33"/>
      </c>
      <c r="CA43" s="47">
        <f t="shared" si="34"/>
      </c>
      <c r="CB43" s="47">
        <f t="shared" si="35"/>
      </c>
      <c r="CC43" s="47">
        <f t="shared" si="36"/>
        <v>0.12599933285206427</v>
      </c>
      <c r="CD43" s="47">
        <f t="shared" si="37"/>
      </c>
      <c r="CE43" s="47">
        <f t="shared" si="38"/>
      </c>
      <c r="CF43" s="47">
        <f t="shared" si="39"/>
      </c>
      <c r="CG43" s="47">
        <f t="shared" si="40"/>
      </c>
      <c r="CH43" s="47">
        <f t="shared" si="41"/>
      </c>
      <c r="CI43" s="47">
        <f t="shared" si="42"/>
      </c>
      <c r="CJ43" s="47">
        <f t="shared" si="43"/>
      </c>
      <c r="CK43" s="47">
        <f t="shared" si="44"/>
      </c>
      <c r="CL43" s="47">
        <f t="shared" si="45"/>
      </c>
    </row>
    <row r="44" spans="1:90" ht="12.75">
      <c r="A44" s="15" t="str">
        <f>'Gene Table'!D43</f>
        <v>Igfbp1</v>
      </c>
      <c r="B44" s="13" t="s">
        <v>341</v>
      </c>
      <c r="C44" s="14">
        <f>IF('Test Sample Data'!C43="","",IF(SUM('Test Sample Data'!C$3:C$98)&gt;10,IF(AND(ISNUMBER('Test Sample Data'!C43),'Test Sample Data'!C43&lt;35,'Test Sample Data'!C43&gt;0),'Test Sample Data'!C43,35),""))</f>
        <v>27.072657</v>
      </c>
      <c r="D44" s="14">
        <f>IF('Test Sample Data'!D43="","",IF(SUM('Test Sample Data'!D$3:D$98)&gt;10,IF(AND(ISNUMBER('Test Sample Data'!D43),'Test Sample Data'!D43&lt;35,'Test Sample Data'!D43&gt;0),'Test Sample Data'!D43,35),""))</f>
      </c>
      <c r="E44" s="14">
        <f>IF('Test Sample Data'!E43="","",IF(SUM('Test Sample Data'!E$3:E$98)&gt;10,IF(AND(ISNUMBER('Test Sample Data'!E43),'Test Sample Data'!E43&lt;35,'Test Sample Data'!E43&gt;0),'Test Sample Data'!E43,35),""))</f>
      </c>
      <c r="F44" s="14">
        <f>IF('Test Sample Data'!F43="","",IF(SUM('Test Sample Data'!F$3:F$98)&gt;10,IF(AND(ISNUMBER('Test Sample Data'!F43),'Test Sample Data'!F43&lt;35,'Test Sample Data'!F43&gt;0),'Test Sample Data'!F43,35),""))</f>
      </c>
      <c r="G44" s="14">
        <f>IF('Test Sample Data'!G43="","",IF(SUM('Test Sample Data'!G$3:G$98)&gt;10,IF(AND(ISNUMBER('Test Sample Data'!G43),'Test Sample Data'!G43&lt;35,'Test Sample Data'!G43&gt;0),'Test Sample Data'!G43,35),""))</f>
      </c>
      <c r="H44" s="14">
        <f>IF('Test Sample Data'!H43="","",IF(SUM('Test Sample Data'!H$3:H$98)&gt;10,IF(AND(ISNUMBER('Test Sample Data'!H43),'Test Sample Data'!H43&lt;35,'Test Sample Data'!H43&gt;0),'Test Sample Data'!H43,35),""))</f>
      </c>
      <c r="I44" s="14">
        <f>IF('Test Sample Data'!I43="","",IF(SUM('Test Sample Data'!I$3:I$98)&gt;10,IF(AND(ISNUMBER('Test Sample Data'!I43),'Test Sample Data'!I43&lt;35,'Test Sample Data'!I43&gt;0),'Test Sample Data'!I43,35),""))</f>
      </c>
      <c r="J44" s="14">
        <f>IF('Test Sample Data'!J43="","",IF(SUM('Test Sample Data'!J$3:J$98)&gt;10,IF(AND(ISNUMBER('Test Sample Data'!J43),'Test Sample Data'!J43&lt;35,'Test Sample Data'!J43&gt;0),'Test Sample Data'!J43,35),""))</f>
      </c>
      <c r="K44" s="14">
        <f>IF('Test Sample Data'!K43="","",IF(SUM('Test Sample Data'!K$3:K$98)&gt;10,IF(AND(ISNUMBER('Test Sample Data'!K43),'Test Sample Data'!K43&lt;35,'Test Sample Data'!K43&gt;0),'Test Sample Data'!K43,35),""))</f>
      </c>
      <c r="L44" s="14">
        <f>IF('Test Sample Data'!L43="","",IF(SUM('Test Sample Data'!L$3:L$98)&gt;10,IF(AND(ISNUMBER('Test Sample Data'!L43),'Test Sample Data'!L43&lt;35,'Test Sample Data'!L43&gt;0),'Test Sample Data'!L43,35),""))</f>
      </c>
      <c r="M44" s="14" t="str">
        <f>'Gene Table'!D43</f>
        <v>Igfbp1</v>
      </c>
      <c r="N44" s="13" t="s">
        <v>341</v>
      </c>
      <c r="O44" s="14">
        <f>IF('Control Sample Data'!C43="","",IF(SUM('Control Sample Data'!C$3:C$98)&gt;10,IF(AND(ISNUMBER('Control Sample Data'!C43),'Control Sample Data'!C43&lt;35,'Control Sample Data'!C43&gt;0),'Control Sample Data'!C43,35),""))</f>
        <v>22.565777</v>
      </c>
      <c r="P44" s="14">
        <f>IF('Control Sample Data'!D43="","",IF(SUM('Control Sample Data'!D$3:D$98)&gt;10,IF(AND(ISNUMBER('Control Sample Data'!D43),'Control Sample Data'!D43&lt;35,'Control Sample Data'!D43&gt;0),'Control Sample Data'!D43,35),""))</f>
      </c>
      <c r="Q44" s="14">
        <f>IF('Control Sample Data'!E43="","",IF(SUM('Control Sample Data'!E$3:E$98)&gt;10,IF(AND(ISNUMBER('Control Sample Data'!E43),'Control Sample Data'!E43&lt;35,'Control Sample Data'!E43&gt;0),'Control Sample Data'!E43,35),""))</f>
      </c>
      <c r="R44" s="14">
        <f>IF('Control Sample Data'!F43="","",IF(SUM('Control Sample Data'!F$3:F$98)&gt;10,IF(AND(ISNUMBER('Control Sample Data'!F43),'Control Sample Data'!F43&lt;35,'Control Sample Data'!F43&gt;0),'Control Sample Data'!F43,35),""))</f>
      </c>
      <c r="S44" s="14">
        <f>IF('Control Sample Data'!G43="","",IF(SUM('Control Sample Data'!G$3:G$98)&gt;10,IF(AND(ISNUMBER('Control Sample Data'!G43),'Control Sample Data'!G43&lt;35,'Control Sample Data'!G43&gt;0),'Control Sample Data'!G43,35),""))</f>
      </c>
      <c r="T44" s="14">
        <f>IF('Control Sample Data'!H43="","",IF(SUM('Control Sample Data'!H$3:H$98)&gt;10,IF(AND(ISNUMBER('Control Sample Data'!H43),'Control Sample Data'!H43&lt;35,'Control Sample Data'!H43&gt;0),'Control Sample Data'!H43,35),""))</f>
      </c>
      <c r="U44" s="14">
        <f>IF('Control Sample Data'!I43="","",IF(SUM('Control Sample Data'!I$3:I$98)&gt;10,IF(AND(ISNUMBER('Control Sample Data'!I43),'Control Sample Data'!I43&lt;35,'Control Sample Data'!I43&gt;0),'Control Sample Data'!I43,35),""))</f>
      </c>
      <c r="V44" s="14">
        <f>IF('Control Sample Data'!J43="","",IF(SUM('Control Sample Data'!J$3:J$98)&gt;10,IF(AND(ISNUMBER('Control Sample Data'!J43),'Control Sample Data'!J43&lt;35,'Control Sample Data'!J43&gt;0),'Control Sample Data'!J43,35),""))</f>
      </c>
      <c r="W44" s="14">
        <f>IF('Control Sample Data'!K43="","",IF(SUM('Control Sample Data'!K$3:K$98)&gt;10,IF(AND(ISNUMBER('Control Sample Data'!K43),'Control Sample Data'!K43&lt;35,'Control Sample Data'!K43&gt;0),'Control Sample Data'!K43,35),""))</f>
      </c>
      <c r="X44" s="14">
        <f>IF('Control Sample Data'!L43="","",IF(SUM('Control Sample Data'!L$3:L$98)&gt;10,IF(AND(ISNUMBER('Control Sample Data'!L43),'Control Sample Data'!L43&lt;35,'Control Sample Data'!L43&gt;0),'Control Sample Data'!L43,35),""))</f>
      </c>
      <c r="AS44" s="12" t="str">
        <f t="shared" si="21"/>
        <v>Igfbp1</v>
      </c>
      <c r="AT44" s="13" t="s">
        <v>341</v>
      </c>
      <c r="AU44" s="14">
        <f t="shared" si="47"/>
        <v>11.31974</v>
      </c>
      <c r="AV44" s="14">
        <f t="shared" si="48"/>
      </c>
      <c r="AW44" s="14">
        <f t="shared" si="49"/>
      </c>
      <c r="AX44" s="14">
        <f t="shared" si="50"/>
      </c>
      <c r="AY44" s="14">
        <f t="shared" si="51"/>
      </c>
      <c r="AZ44" s="14">
        <f t="shared" si="52"/>
      </c>
      <c r="BA44" s="14">
        <f t="shared" si="53"/>
      </c>
      <c r="BB44" s="14">
        <f t="shared" si="54"/>
      </c>
      <c r="BC44" s="14">
        <f t="shared" si="55"/>
      </c>
      <c r="BD44" s="14">
        <f t="shared" si="56"/>
      </c>
      <c r="BE44" s="14">
        <f t="shared" si="57"/>
        <v>6.8173770000000005</v>
      </c>
      <c r="BF44" s="14">
        <f t="shared" si="58"/>
      </c>
      <c r="BG44" s="14">
        <f t="shared" si="59"/>
      </c>
      <c r="BH44" s="14">
        <f t="shared" si="60"/>
      </c>
      <c r="BI44" s="14">
        <f t="shared" si="61"/>
      </c>
      <c r="BJ44" s="14">
        <f t="shared" si="62"/>
      </c>
      <c r="BK44" s="14">
        <f t="shared" si="63"/>
      </c>
      <c r="BL44" s="14">
        <f t="shared" si="64"/>
      </c>
      <c r="BM44" s="14">
        <f t="shared" si="65"/>
      </c>
      <c r="BN44" s="14">
        <f t="shared" si="66"/>
      </c>
      <c r="BO44" s="46">
        <f t="shared" si="67"/>
        <v>11.31974</v>
      </c>
      <c r="BP44" s="46">
        <f t="shared" si="68"/>
        <v>6.8173770000000005</v>
      </c>
      <c r="BQ44" s="44" t="str">
        <f t="shared" si="25"/>
        <v>Igfbp1</v>
      </c>
      <c r="BR44" s="13" t="s">
        <v>721</v>
      </c>
      <c r="BS44" s="47">
        <f t="shared" si="26"/>
        <v>0.00039121789942591256</v>
      </c>
      <c r="BT44" s="47">
        <f t="shared" si="27"/>
      </c>
      <c r="BU44" s="47">
        <f t="shared" si="28"/>
      </c>
      <c r="BV44" s="47">
        <f t="shared" si="29"/>
      </c>
      <c r="BW44" s="47">
        <f t="shared" si="30"/>
      </c>
      <c r="BX44" s="47">
        <f t="shared" si="31"/>
      </c>
      <c r="BY44" s="47">
        <f t="shared" si="32"/>
      </c>
      <c r="BZ44" s="47">
        <f t="shared" si="33"/>
      </c>
      <c r="CA44" s="47">
        <f t="shared" si="34"/>
      </c>
      <c r="CB44" s="47">
        <f t="shared" si="35"/>
      </c>
      <c r="CC44" s="47">
        <f t="shared" si="36"/>
        <v>0.008866761589260351</v>
      </c>
      <c r="CD44" s="47">
        <f t="shared" si="37"/>
      </c>
      <c r="CE44" s="47">
        <f t="shared" si="38"/>
      </c>
      <c r="CF44" s="47">
        <f t="shared" si="39"/>
      </c>
      <c r="CG44" s="47">
        <f t="shared" si="40"/>
      </c>
      <c r="CH44" s="47">
        <f t="shared" si="41"/>
      </c>
      <c r="CI44" s="47">
        <f t="shared" si="42"/>
      </c>
      <c r="CJ44" s="47">
        <f t="shared" si="43"/>
      </c>
      <c r="CK44" s="47">
        <f t="shared" si="44"/>
      </c>
      <c r="CL44" s="47">
        <f t="shared" si="45"/>
      </c>
    </row>
    <row r="45" spans="1:90" ht="12.75">
      <c r="A45" s="15" t="str">
        <f>'Gene Table'!D44</f>
        <v>Il10</v>
      </c>
      <c r="B45" s="13" t="s">
        <v>346</v>
      </c>
      <c r="C45" s="14">
        <f>IF('Test Sample Data'!C44="","",IF(SUM('Test Sample Data'!C$3:C$98)&gt;10,IF(AND(ISNUMBER('Test Sample Data'!C44),'Test Sample Data'!C44&lt;35,'Test Sample Data'!C44&gt;0),'Test Sample Data'!C44,35),""))</f>
        <v>32.407974</v>
      </c>
      <c r="D45" s="14">
        <f>IF('Test Sample Data'!D44="","",IF(SUM('Test Sample Data'!D$3:D$98)&gt;10,IF(AND(ISNUMBER('Test Sample Data'!D44),'Test Sample Data'!D44&lt;35,'Test Sample Data'!D44&gt;0),'Test Sample Data'!D44,35),""))</f>
      </c>
      <c r="E45" s="14">
        <f>IF('Test Sample Data'!E44="","",IF(SUM('Test Sample Data'!E$3:E$98)&gt;10,IF(AND(ISNUMBER('Test Sample Data'!E44),'Test Sample Data'!E44&lt;35,'Test Sample Data'!E44&gt;0),'Test Sample Data'!E44,35),""))</f>
      </c>
      <c r="F45" s="14">
        <f>IF('Test Sample Data'!F44="","",IF(SUM('Test Sample Data'!F$3:F$98)&gt;10,IF(AND(ISNUMBER('Test Sample Data'!F44),'Test Sample Data'!F44&lt;35,'Test Sample Data'!F44&gt;0),'Test Sample Data'!F44,35),""))</f>
      </c>
      <c r="G45" s="14">
        <f>IF('Test Sample Data'!G44="","",IF(SUM('Test Sample Data'!G$3:G$98)&gt;10,IF(AND(ISNUMBER('Test Sample Data'!G44),'Test Sample Data'!G44&lt;35,'Test Sample Data'!G44&gt;0),'Test Sample Data'!G44,35),""))</f>
      </c>
      <c r="H45" s="14">
        <f>IF('Test Sample Data'!H44="","",IF(SUM('Test Sample Data'!H$3:H$98)&gt;10,IF(AND(ISNUMBER('Test Sample Data'!H44),'Test Sample Data'!H44&lt;35,'Test Sample Data'!H44&gt;0),'Test Sample Data'!H44,35),""))</f>
      </c>
      <c r="I45" s="14">
        <f>IF('Test Sample Data'!I44="","",IF(SUM('Test Sample Data'!I$3:I$98)&gt;10,IF(AND(ISNUMBER('Test Sample Data'!I44),'Test Sample Data'!I44&lt;35,'Test Sample Data'!I44&gt;0),'Test Sample Data'!I44,35),""))</f>
      </c>
      <c r="J45" s="14">
        <f>IF('Test Sample Data'!J44="","",IF(SUM('Test Sample Data'!J$3:J$98)&gt;10,IF(AND(ISNUMBER('Test Sample Data'!J44),'Test Sample Data'!J44&lt;35,'Test Sample Data'!J44&gt;0),'Test Sample Data'!J44,35),""))</f>
      </c>
      <c r="K45" s="14">
        <f>IF('Test Sample Data'!K44="","",IF(SUM('Test Sample Data'!K$3:K$98)&gt;10,IF(AND(ISNUMBER('Test Sample Data'!K44),'Test Sample Data'!K44&lt;35,'Test Sample Data'!K44&gt;0),'Test Sample Data'!K44,35),""))</f>
      </c>
      <c r="L45" s="14">
        <f>IF('Test Sample Data'!L44="","",IF(SUM('Test Sample Data'!L$3:L$98)&gt;10,IF(AND(ISNUMBER('Test Sample Data'!L44),'Test Sample Data'!L44&lt;35,'Test Sample Data'!L44&gt;0),'Test Sample Data'!L44,35),""))</f>
      </c>
      <c r="M45" s="14" t="str">
        <f>'Gene Table'!D44</f>
        <v>Il10</v>
      </c>
      <c r="N45" s="13" t="s">
        <v>346</v>
      </c>
      <c r="O45" s="14">
        <f>IF('Control Sample Data'!C44="","",IF(SUM('Control Sample Data'!C$3:C$98)&gt;10,IF(AND(ISNUMBER('Control Sample Data'!C44),'Control Sample Data'!C44&lt;35,'Control Sample Data'!C44&gt;0),'Control Sample Data'!C44,35),""))</f>
        <v>33.170544</v>
      </c>
      <c r="P45" s="14">
        <f>IF('Control Sample Data'!D44="","",IF(SUM('Control Sample Data'!D$3:D$98)&gt;10,IF(AND(ISNUMBER('Control Sample Data'!D44),'Control Sample Data'!D44&lt;35,'Control Sample Data'!D44&gt;0),'Control Sample Data'!D44,35),""))</f>
      </c>
      <c r="Q45" s="14">
        <f>IF('Control Sample Data'!E44="","",IF(SUM('Control Sample Data'!E$3:E$98)&gt;10,IF(AND(ISNUMBER('Control Sample Data'!E44),'Control Sample Data'!E44&lt;35,'Control Sample Data'!E44&gt;0),'Control Sample Data'!E44,35),""))</f>
      </c>
      <c r="R45" s="14">
        <f>IF('Control Sample Data'!F44="","",IF(SUM('Control Sample Data'!F$3:F$98)&gt;10,IF(AND(ISNUMBER('Control Sample Data'!F44),'Control Sample Data'!F44&lt;35,'Control Sample Data'!F44&gt;0),'Control Sample Data'!F44,35),""))</f>
      </c>
      <c r="S45" s="14">
        <f>IF('Control Sample Data'!G44="","",IF(SUM('Control Sample Data'!G$3:G$98)&gt;10,IF(AND(ISNUMBER('Control Sample Data'!G44),'Control Sample Data'!G44&lt;35,'Control Sample Data'!G44&gt;0),'Control Sample Data'!G44,35),""))</f>
      </c>
      <c r="T45" s="14">
        <f>IF('Control Sample Data'!H44="","",IF(SUM('Control Sample Data'!H$3:H$98)&gt;10,IF(AND(ISNUMBER('Control Sample Data'!H44),'Control Sample Data'!H44&lt;35,'Control Sample Data'!H44&gt;0),'Control Sample Data'!H44,35),""))</f>
      </c>
      <c r="U45" s="14">
        <f>IF('Control Sample Data'!I44="","",IF(SUM('Control Sample Data'!I$3:I$98)&gt;10,IF(AND(ISNUMBER('Control Sample Data'!I44),'Control Sample Data'!I44&lt;35,'Control Sample Data'!I44&gt;0),'Control Sample Data'!I44,35),""))</f>
      </c>
      <c r="V45" s="14">
        <f>IF('Control Sample Data'!J44="","",IF(SUM('Control Sample Data'!J$3:J$98)&gt;10,IF(AND(ISNUMBER('Control Sample Data'!J44),'Control Sample Data'!J44&lt;35,'Control Sample Data'!J44&gt;0),'Control Sample Data'!J44,35),""))</f>
      </c>
      <c r="W45" s="14">
        <f>IF('Control Sample Data'!K44="","",IF(SUM('Control Sample Data'!K$3:K$98)&gt;10,IF(AND(ISNUMBER('Control Sample Data'!K44),'Control Sample Data'!K44&lt;35,'Control Sample Data'!K44&gt;0),'Control Sample Data'!K44,35),""))</f>
      </c>
      <c r="X45" s="14">
        <f>IF('Control Sample Data'!L44="","",IF(SUM('Control Sample Data'!L$3:L$98)&gt;10,IF(AND(ISNUMBER('Control Sample Data'!L44),'Control Sample Data'!L44&lt;35,'Control Sample Data'!L44&gt;0),'Control Sample Data'!L44,35),""))</f>
      </c>
      <c r="AS45" s="12" t="str">
        <f t="shared" si="21"/>
        <v>Il10</v>
      </c>
      <c r="AT45" s="13" t="s">
        <v>346</v>
      </c>
      <c r="AU45" s="14">
        <f t="shared" si="47"/>
        <v>16.655057000000003</v>
      </c>
      <c r="AV45" s="14">
        <f t="shared" si="48"/>
      </c>
      <c r="AW45" s="14">
        <f t="shared" si="49"/>
      </c>
      <c r="AX45" s="14">
        <f t="shared" si="50"/>
      </c>
      <c r="AY45" s="14">
        <f t="shared" si="51"/>
      </c>
      <c r="AZ45" s="14">
        <f t="shared" si="52"/>
      </c>
      <c r="BA45" s="14">
        <f t="shared" si="53"/>
      </c>
      <c r="BB45" s="14">
        <f t="shared" si="54"/>
      </c>
      <c r="BC45" s="14">
        <f t="shared" si="55"/>
      </c>
      <c r="BD45" s="14">
        <f t="shared" si="56"/>
      </c>
      <c r="BE45" s="14">
        <f t="shared" si="57"/>
        <v>17.422144</v>
      </c>
      <c r="BF45" s="14">
        <f t="shared" si="58"/>
      </c>
      <c r="BG45" s="14">
        <f t="shared" si="59"/>
      </c>
      <c r="BH45" s="14">
        <f t="shared" si="60"/>
      </c>
      <c r="BI45" s="14">
        <f t="shared" si="61"/>
      </c>
      <c r="BJ45" s="14">
        <f t="shared" si="62"/>
      </c>
      <c r="BK45" s="14">
        <f t="shared" si="63"/>
      </c>
      <c r="BL45" s="14">
        <f t="shared" si="64"/>
      </c>
      <c r="BM45" s="14">
        <f t="shared" si="65"/>
      </c>
      <c r="BN45" s="14">
        <f t="shared" si="66"/>
      </c>
      <c r="BO45" s="46">
        <f t="shared" si="67"/>
        <v>16.655057000000003</v>
      </c>
      <c r="BP45" s="46">
        <f t="shared" si="68"/>
        <v>17.422144</v>
      </c>
      <c r="BQ45" s="44" t="str">
        <f t="shared" si="25"/>
        <v>Il10</v>
      </c>
      <c r="BR45" s="13" t="s">
        <v>722</v>
      </c>
      <c r="BS45" s="47">
        <f t="shared" si="26"/>
        <v>9.690100102542824E-06</v>
      </c>
      <c r="BT45" s="47">
        <f t="shared" si="27"/>
      </c>
      <c r="BU45" s="47">
        <f t="shared" si="28"/>
      </c>
      <c r="BV45" s="47">
        <f t="shared" si="29"/>
      </c>
      <c r="BW45" s="47">
        <f t="shared" si="30"/>
      </c>
      <c r="BX45" s="47">
        <f t="shared" si="31"/>
      </c>
      <c r="BY45" s="47">
        <f t="shared" si="32"/>
      </c>
      <c r="BZ45" s="47">
        <f t="shared" si="33"/>
      </c>
      <c r="CA45" s="47">
        <f t="shared" si="34"/>
      </c>
      <c r="CB45" s="47">
        <f t="shared" si="35"/>
      </c>
      <c r="CC45" s="47">
        <f t="shared" si="36"/>
        <v>5.693929259316888E-06</v>
      </c>
      <c r="CD45" s="47">
        <f t="shared" si="37"/>
      </c>
      <c r="CE45" s="47">
        <f t="shared" si="38"/>
      </c>
      <c r="CF45" s="47">
        <f t="shared" si="39"/>
      </c>
      <c r="CG45" s="47">
        <f t="shared" si="40"/>
      </c>
      <c r="CH45" s="47">
        <f t="shared" si="41"/>
      </c>
      <c r="CI45" s="47">
        <f t="shared" si="42"/>
      </c>
      <c r="CJ45" s="47">
        <f t="shared" si="43"/>
      </c>
      <c r="CK45" s="47">
        <f t="shared" si="44"/>
      </c>
      <c r="CL45" s="47">
        <f t="shared" si="45"/>
      </c>
    </row>
    <row r="46" spans="1:90" ht="12.75">
      <c r="A46" s="15" t="str">
        <f>'Gene Table'!D45</f>
        <v>Il1b</v>
      </c>
      <c r="B46" s="13" t="s">
        <v>352</v>
      </c>
      <c r="C46" s="14">
        <f>IF('Test Sample Data'!C45="","",IF(SUM('Test Sample Data'!C$3:C$98)&gt;10,IF(AND(ISNUMBER('Test Sample Data'!C45),'Test Sample Data'!C45&lt;35,'Test Sample Data'!C45&gt;0),'Test Sample Data'!C45,35),""))</f>
        <v>29.136936</v>
      </c>
      <c r="D46" s="14">
        <f>IF('Test Sample Data'!D45="","",IF(SUM('Test Sample Data'!D$3:D$98)&gt;10,IF(AND(ISNUMBER('Test Sample Data'!D45),'Test Sample Data'!D45&lt;35,'Test Sample Data'!D45&gt;0),'Test Sample Data'!D45,35),""))</f>
      </c>
      <c r="E46" s="14">
        <f>IF('Test Sample Data'!E45="","",IF(SUM('Test Sample Data'!E$3:E$98)&gt;10,IF(AND(ISNUMBER('Test Sample Data'!E45),'Test Sample Data'!E45&lt;35,'Test Sample Data'!E45&gt;0),'Test Sample Data'!E45,35),""))</f>
      </c>
      <c r="F46" s="14">
        <f>IF('Test Sample Data'!F45="","",IF(SUM('Test Sample Data'!F$3:F$98)&gt;10,IF(AND(ISNUMBER('Test Sample Data'!F45),'Test Sample Data'!F45&lt;35,'Test Sample Data'!F45&gt;0),'Test Sample Data'!F45,35),""))</f>
      </c>
      <c r="G46" s="14">
        <f>IF('Test Sample Data'!G45="","",IF(SUM('Test Sample Data'!G$3:G$98)&gt;10,IF(AND(ISNUMBER('Test Sample Data'!G45),'Test Sample Data'!G45&lt;35,'Test Sample Data'!G45&gt;0),'Test Sample Data'!G45,35),""))</f>
      </c>
      <c r="H46" s="14">
        <f>IF('Test Sample Data'!H45="","",IF(SUM('Test Sample Data'!H$3:H$98)&gt;10,IF(AND(ISNUMBER('Test Sample Data'!H45),'Test Sample Data'!H45&lt;35,'Test Sample Data'!H45&gt;0),'Test Sample Data'!H45,35),""))</f>
      </c>
      <c r="I46" s="14">
        <f>IF('Test Sample Data'!I45="","",IF(SUM('Test Sample Data'!I$3:I$98)&gt;10,IF(AND(ISNUMBER('Test Sample Data'!I45),'Test Sample Data'!I45&lt;35,'Test Sample Data'!I45&gt;0),'Test Sample Data'!I45,35),""))</f>
      </c>
      <c r="J46" s="14">
        <f>IF('Test Sample Data'!J45="","",IF(SUM('Test Sample Data'!J$3:J$98)&gt;10,IF(AND(ISNUMBER('Test Sample Data'!J45),'Test Sample Data'!J45&lt;35,'Test Sample Data'!J45&gt;0),'Test Sample Data'!J45,35),""))</f>
      </c>
      <c r="K46" s="14">
        <f>IF('Test Sample Data'!K45="","",IF(SUM('Test Sample Data'!K$3:K$98)&gt;10,IF(AND(ISNUMBER('Test Sample Data'!K45),'Test Sample Data'!K45&lt;35,'Test Sample Data'!K45&gt;0),'Test Sample Data'!K45,35),""))</f>
      </c>
      <c r="L46" s="14">
        <f>IF('Test Sample Data'!L45="","",IF(SUM('Test Sample Data'!L$3:L$98)&gt;10,IF(AND(ISNUMBER('Test Sample Data'!L45),'Test Sample Data'!L45&lt;35,'Test Sample Data'!L45&gt;0),'Test Sample Data'!L45,35),""))</f>
      </c>
      <c r="M46" s="14" t="str">
        <f>'Gene Table'!D45</f>
        <v>Il1b</v>
      </c>
      <c r="N46" s="13" t="s">
        <v>352</v>
      </c>
      <c r="O46" s="14">
        <f>IF('Control Sample Data'!C45="","",IF(SUM('Control Sample Data'!C$3:C$98)&gt;10,IF(AND(ISNUMBER('Control Sample Data'!C45),'Control Sample Data'!C45&lt;35,'Control Sample Data'!C45&gt;0),'Control Sample Data'!C45,35),""))</f>
        <v>27.732262</v>
      </c>
      <c r="P46" s="14">
        <f>IF('Control Sample Data'!D45="","",IF(SUM('Control Sample Data'!D$3:D$98)&gt;10,IF(AND(ISNUMBER('Control Sample Data'!D45),'Control Sample Data'!D45&lt;35,'Control Sample Data'!D45&gt;0),'Control Sample Data'!D45,35),""))</f>
      </c>
      <c r="Q46" s="14">
        <f>IF('Control Sample Data'!E45="","",IF(SUM('Control Sample Data'!E$3:E$98)&gt;10,IF(AND(ISNUMBER('Control Sample Data'!E45),'Control Sample Data'!E45&lt;35,'Control Sample Data'!E45&gt;0),'Control Sample Data'!E45,35),""))</f>
      </c>
      <c r="R46" s="14">
        <f>IF('Control Sample Data'!F45="","",IF(SUM('Control Sample Data'!F$3:F$98)&gt;10,IF(AND(ISNUMBER('Control Sample Data'!F45),'Control Sample Data'!F45&lt;35,'Control Sample Data'!F45&gt;0),'Control Sample Data'!F45,35),""))</f>
      </c>
      <c r="S46" s="14">
        <f>IF('Control Sample Data'!G45="","",IF(SUM('Control Sample Data'!G$3:G$98)&gt;10,IF(AND(ISNUMBER('Control Sample Data'!G45),'Control Sample Data'!G45&lt;35,'Control Sample Data'!G45&gt;0),'Control Sample Data'!G45,35),""))</f>
      </c>
      <c r="T46" s="14">
        <f>IF('Control Sample Data'!H45="","",IF(SUM('Control Sample Data'!H$3:H$98)&gt;10,IF(AND(ISNUMBER('Control Sample Data'!H45),'Control Sample Data'!H45&lt;35,'Control Sample Data'!H45&gt;0),'Control Sample Data'!H45,35),""))</f>
      </c>
      <c r="U46" s="14">
        <f>IF('Control Sample Data'!I45="","",IF(SUM('Control Sample Data'!I$3:I$98)&gt;10,IF(AND(ISNUMBER('Control Sample Data'!I45),'Control Sample Data'!I45&lt;35,'Control Sample Data'!I45&gt;0),'Control Sample Data'!I45,35),""))</f>
      </c>
      <c r="V46" s="14">
        <f>IF('Control Sample Data'!J45="","",IF(SUM('Control Sample Data'!J$3:J$98)&gt;10,IF(AND(ISNUMBER('Control Sample Data'!J45),'Control Sample Data'!J45&lt;35,'Control Sample Data'!J45&gt;0),'Control Sample Data'!J45,35),""))</f>
      </c>
      <c r="W46" s="14">
        <f>IF('Control Sample Data'!K45="","",IF(SUM('Control Sample Data'!K$3:K$98)&gt;10,IF(AND(ISNUMBER('Control Sample Data'!K45),'Control Sample Data'!K45&lt;35,'Control Sample Data'!K45&gt;0),'Control Sample Data'!K45,35),""))</f>
      </c>
      <c r="X46" s="14">
        <f>IF('Control Sample Data'!L45="","",IF(SUM('Control Sample Data'!L$3:L$98)&gt;10,IF(AND(ISNUMBER('Control Sample Data'!L45),'Control Sample Data'!L45&lt;35,'Control Sample Data'!L45&gt;0),'Control Sample Data'!L45,35),""))</f>
      </c>
      <c r="AS46" s="12" t="str">
        <f t="shared" si="21"/>
        <v>Il1b</v>
      </c>
      <c r="AT46" s="13" t="s">
        <v>352</v>
      </c>
      <c r="AU46" s="14">
        <f t="shared" si="47"/>
        <v>13.384018999999999</v>
      </c>
      <c r="AV46" s="14">
        <f t="shared" si="48"/>
      </c>
      <c r="AW46" s="14">
        <f t="shared" si="49"/>
      </c>
      <c r="AX46" s="14">
        <f t="shared" si="50"/>
      </c>
      <c r="AY46" s="14">
        <f t="shared" si="51"/>
      </c>
      <c r="AZ46" s="14">
        <f t="shared" si="52"/>
      </c>
      <c r="BA46" s="14">
        <f t="shared" si="53"/>
      </c>
      <c r="BB46" s="14">
        <f t="shared" si="54"/>
      </c>
      <c r="BC46" s="14">
        <f t="shared" si="55"/>
      </c>
      <c r="BD46" s="14">
        <f t="shared" si="56"/>
      </c>
      <c r="BE46" s="14">
        <f t="shared" si="57"/>
        <v>11.983861999999998</v>
      </c>
      <c r="BF46" s="14">
        <f t="shared" si="58"/>
      </c>
      <c r="BG46" s="14">
        <f t="shared" si="59"/>
      </c>
      <c r="BH46" s="14">
        <f t="shared" si="60"/>
      </c>
      <c r="BI46" s="14">
        <f t="shared" si="61"/>
      </c>
      <c r="BJ46" s="14">
        <f t="shared" si="62"/>
      </c>
      <c r="BK46" s="14">
        <f t="shared" si="63"/>
      </c>
      <c r="BL46" s="14">
        <f t="shared" si="64"/>
      </c>
      <c r="BM46" s="14">
        <f t="shared" si="65"/>
      </c>
      <c r="BN46" s="14">
        <f t="shared" si="66"/>
      </c>
      <c r="BO46" s="46">
        <f t="shared" si="67"/>
        <v>13.384018999999999</v>
      </c>
      <c r="BP46" s="46">
        <f t="shared" si="68"/>
        <v>11.983861999999998</v>
      </c>
      <c r="BQ46" s="44" t="str">
        <f t="shared" si="25"/>
        <v>Il1b</v>
      </c>
      <c r="BR46" s="13" t="s">
        <v>723</v>
      </c>
      <c r="BS46" s="47">
        <f t="shared" si="26"/>
        <v>9.354246679979335E-05</v>
      </c>
      <c r="BT46" s="47">
        <f t="shared" si="27"/>
      </c>
      <c r="BU46" s="47">
        <f t="shared" si="28"/>
      </c>
      <c r="BV46" s="47">
        <f t="shared" si="29"/>
      </c>
      <c r="BW46" s="47">
        <f t="shared" si="30"/>
      </c>
      <c r="BX46" s="47">
        <f t="shared" si="31"/>
      </c>
      <c r="BY46" s="47">
        <f t="shared" si="32"/>
      </c>
      <c r="BZ46" s="47">
        <f t="shared" si="33"/>
      </c>
      <c r="CA46" s="47">
        <f t="shared" si="34"/>
      </c>
      <c r="CB46" s="47">
        <f t="shared" si="35"/>
      </c>
      <c r="CC46" s="47">
        <f t="shared" si="36"/>
        <v>0.0002468869156574395</v>
      </c>
      <c r="CD46" s="47">
        <f t="shared" si="37"/>
      </c>
      <c r="CE46" s="47">
        <f t="shared" si="38"/>
      </c>
      <c r="CF46" s="47">
        <f t="shared" si="39"/>
      </c>
      <c r="CG46" s="47">
        <f t="shared" si="40"/>
      </c>
      <c r="CH46" s="47">
        <f t="shared" si="41"/>
      </c>
      <c r="CI46" s="47">
        <f t="shared" si="42"/>
      </c>
      <c r="CJ46" s="47">
        <f t="shared" si="43"/>
      </c>
      <c r="CK46" s="47">
        <f t="shared" si="44"/>
      </c>
      <c r="CL46" s="47">
        <f t="shared" si="45"/>
      </c>
    </row>
    <row r="47" spans="1:90" ht="12.75">
      <c r="A47" s="15" t="str">
        <f>'Gene Table'!D46</f>
        <v>Il6</v>
      </c>
      <c r="B47" s="13" t="s">
        <v>358</v>
      </c>
      <c r="C47" s="14">
        <f>IF('Test Sample Data'!C46="","",IF(SUM('Test Sample Data'!C$3:C$98)&gt;10,IF(AND(ISNUMBER('Test Sample Data'!C46),'Test Sample Data'!C46&lt;35,'Test Sample Data'!C46&gt;0),'Test Sample Data'!C46,35),""))</f>
        <v>35</v>
      </c>
      <c r="D47" s="14">
        <f>IF('Test Sample Data'!D46="","",IF(SUM('Test Sample Data'!D$3:D$98)&gt;10,IF(AND(ISNUMBER('Test Sample Data'!D46),'Test Sample Data'!D46&lt;35,'Test Sample Data'!D46&gt;0),'Test Sample Data'!D46,35),""))</f>
      </c>
      <c r="E47" s="14">
        <f>IF('Test Sample Data'!E46="","",IF(SUM('Test Sample Data'!E$3:E$98)&gt;10,IF(AND(ISNUMBER('Test Sample Data'!E46),'Test Sample Data'!E46&lt;35,'Test Sample Data'!E46&gt;0),'Test Sample Data'!E46,35),""))</f>
      </c>
      <c r="F47" s="14">
        <f>IF('Test Sample Data'!F46="","",IF(SUM('Test Sample Data'!F$3:F$98)&gt;10,IF(AND(ISNUMBER('Test Sample Data'!F46),'Test Sample Data'!F46&lt;35,'Test Sample Data'!F46&gt;0),'Test Sample Data'!F46,35),""))</f>
      </c>
      <c r="G47" s="14">
        <f>IF('Test Sample Data'!G46="","",IF(SUM('Test Sample Data'!G$3:G$98)&gt;10,IF(AND(ISNUMBER('Test Sample Data'!G46),'Test Sample Data'!G46&lt;35,'Test Sample Data'!G46&gt;0),'Test Sample Data'!G46,35),""))</f>
      </c>
      <c r="H47" s="14">
        <f>IF('Test Sample Data'!H46="","",IF(SUM('Test Sample Data'!H$3:H$98)&gt;10,IF(AND(ISNUMBER('Test Sample Data'!H46),'Test Sample Data'!H46&lt;35,'Test Sample Data'!H46&gt;0),'Test Sample Data'!H46,35),""))</f>
      </c>
      <c r="I47" s="14">
        <f>IF('Test Sample Data'!I46="","",IF(SUM('Test Sample Data'!I$3:I$98)&gt;10,IF(AND(ISNUMBER('Test Sample Data'!I46),'Test Sample Data'!I46&lt;35,'Test Sample Data'!I46&gt;0),'Test Sample Data'!I46,35),""))</f>
      </c>
      <c r="J47" s="14">
        <f>IF('Test Sample Data'!J46="","",IF(SUM('Test Sample Data'!J$3:J$98)&gt;10,IF(AND(ISNUMBER('Test Sample Data'!J46),'Test Sample Data'!J46&lt;35,'Test Sample Data'!J46&gt;0),'Test Sample Data'!J46,35),""))</f>
      </c>
      <c r="K47" s="14">
        <f>IF('Test Sample Data'!K46="","",IF(SUM('Test Sample Data'!K$3:K$98)&gt;10,IF(AND(ISNUMBER('Test Sample Data'!K46),'Test Sample Data'!K46&lt;35,'Test Sample Data'!K46&gt;0),'Test Sample Data'!K46,35),""))</f>
      </c>
      <c r="L47" s="14">
        <f>IF('Test Sample Data'!L46="","",IF(SUM('Test Sample Data'!L$3:L$98)&gt;10,IF(AND(ISNUMBER('Test Sample Data'!L46),'Test Sample Data'!L46&lt;35,'Test Sample Data'!L46&gt;0),'Test Sample Data'!L46,35),""))</f>
      </c>
      <c r="M47" s="14" t="str">
        <f>'Gene Table'!D46</f>
        <v>Il6</v>
      </c>
      <c r="N47" s="13" t="s">
        <v>358</v>
      </c>
      <c r="O47" s="14">
        <f>IF('Control Sample Data'!C46="","",IF(SUM('Control Sample Data'!C$3:C$98)&gt;10,IF(AND(ISNUMBER('Control Sample Data'!C46),'Control Sample Data'!C46&lt;35,'Control Sample Data'!C46&gt;0),'Control Sample Data'!C46,35),""))</f>
        <v>33.50877</v>
      </c>
      <c r="P47" s="14">
        <f>IF('Control Sample Data'!D46="","",IF(SUM('Control Sample Data'!D$3:D$98)&gt;10,IF(AND(ISNUMBER('Control Sample Data'!D46),'Control Sample Data'!D46&lt;35,'Control Sample Data'!D46&gt;0),'Control Sample Data'!D46,35),""))</f>
      </c>
      <c r="Q47" s="14">
        <f>IF('Control Sample Data'!E46="","",IF(SUM('Control Sample Data'!E$3:E$98)&gt;10,IF(AND(ISNUMBER('Control Sample Data'!E46),'Control Sample Data'!E46&lt;35,'Control Sample Data'!E46&gt;0),'Control Sample Data'!E46,35),""))</f>
      </c>
      <c r="R47" s="14">
        <f>IF('Control Sample Data'!F46="","",IF(SUM('Control Sample Data'!F$3:F$98)&gt;10,IF(AND(ISNUMBER('Control Sample Data'!F46),'Control Sample Data'!F46&lt;35,'Control Sample Data'!F46&gt;0),'Control Sample Data'!F46,35),""))</f>
      </c>
      <c r="S47" s="14">
        <f>IF('Control Sample Data'!G46="","",IF(SUM('Control Sample Data'!G$3:G$98)&gt;10,IF(AND(ISNUMBER('Control Sample Data'!G46),'Control Sample Data'!G46&lt;35,'Control Sample Data'!G46&gt;0),'Control Sample Data'!G46,35),""))</f>
      </c>
      <c r="T47" s="14">
        <f>IF('Control Sample Data'!H46="","",IF(SUM('Control Sample Data'!H$3:H$98)&gt;10,IF(AND(ISNUMBER('Control Sample Data'!H46),'Control Sample Data'!H46&lt;35,'Control Sample Data'!H46&gt;0),'Control Sample Data'!H46,35),""))</f>
      </c>
      <c r="U47" s="14">
        <f>IF('Control Sample Data'!I46="","",IF(SUM('Control Sample Data'!I$3:I$98)&gt;10,IF(AND(ISNUMBER('Control Sample Data'!I46),'Control Sample Data'!I46&lt;35,'Control Sample Data'!I46&gt;0),'Control Sample Data'!I46,35),""))</f>
      </c>
      <c r="V47" s="14">
        <f>IF('Control Sample Data'!J46="","",IF(SUM('Control Sample Data'!J$3:J$98)&gt;10,IF(AND(ISNUMBER('Control Sample Data'!J46),'Control Sample Data'!J46&lt;35,'Control Sample Data'!J46&gt;0),'Control Sample Data'!J46,35),""))</f>
      </c>
      <c r="W47" s="14">
        <f>IF('Control Sample Data'!K46="","",IF(SUM('Control Sample Data'!K$3:K$98)&gt;10,IF(AND(ISNUMBER('Control Sample Data'!K46),'Control Sample Data'!K46&lt;35,'Control Sample Data'!K46&gt;0),'Control Sample Data'!K46,35),""))</f>
      </c>
      <c r="X47" s="14">
        <f>IF('Control Sample Data'!L46="","",IF(SUM('Control Sample Data'!L$3:L$98)&gt;10,IF(AND(ISNUMBER('Control Sample Data'!L46),'Control Sample Data'!L46&lt;35,'Control Sample Data'!L46&gt;0),'Control Sample Data'!L46,35),""))</f>
      </c>
      <c r="AS47" s="12" t="str">
        <f t="shared" si="21"/>
        <v>Il6</v>
      </c>
      <c r="AT47" s="13" t="s">
        <v>358</v>
      </c>
      <c r="AU47" s="14">
        <f t="shared" si="47"/>
        <v>19.247083</v>
      </c>
      <c r="AV47" s="14">
        <f t="shared" si="48"/>
      </c>
      <c r="AW47" s="14">
        <f t="shared" si="49"/>
      </c>
      <c r="AX47" s="14">
        <f t="shared" si="50"/>
      </c>
      <c r="AY47" s="14">
        <f t="shared" si="51"/>
      </c>
      <c r="AZ47" s="14">
        <f t="shared" si="52"/>
      </c>
      <c r="BA47" s="14">
        <f t="shared" si="53"/>
      </c>
      <c r="BB47" s="14">
        <f t="shared" si="54"/>
      </c>
      <c r="BC47" s="14">
        <f t="shared" si="55"/>
      </c>
      <c r="BD47" s="14">
        <f t="shared" si="56"/>
      </c>
      <c r="BE47" s="14">
        <f t="shared" si="57"/>
        <v>17.760369999999998</v>
      </c>
      <c r="BF47" s="14">
        <f t="shared" si="58"/>
      </c>
      <c r="BG47" s="14">
        <f t="shared" si="59"/>
      </c>
      <c r="BH47" s="14">
        <f t="shared" si="60"/>
      </c>
      <c r="BI47" s="14">
        <f t="shared" si="61"/>
      </c>
      <c r="BJ47" s="14">
        <f t="shared" si="62"/>
      </c>
      <c r="BK47" s="14">
        <f t="shared" si="63"/>
      </c>
      <c r="BL47" s="14">
        <f t="shared" si="64"/>
      </c>
      <c r="BM47" s="14">
        <f t="shared" si="65"/>
      </c>
      <c r="BN47" s="14">
        <f t="shared" si="66"/>
      </c>
      <c r="BO47" s="46">
        <f t="shared" si="67"/>
        <v>19.247083</v>
      </c>
      <c r="BP47" s="46">
        <f t="shared" si="68"/>
        <v>17.760369999999998</v>
      </c>
      <c r="BQ47" s="44" t="str">
        <f t="shared" si="25"/>
        <v>Il6</v>
      </c>
      <c r="BR47" s="13" t="s">
        <v>724</v>
      </c>
      <c r="BS47" s="47">
        <f t="shared" si="26"/>
        <v>1.6071288154619026E-06</v>
      </c>
      <c r="BT47" s="47">
        <f t="shared" si="27"/>
      </c>
      <c r="BU47" s="47">
        <f t="shared" si="28"/>
      </c>
      <c r="BV47" s="47">
        <f t="shared" si="29"/>
      </c>
      <c r="BW47" s="47">
        <f t="shared" si="30"/>
      </c>
      <c r="BX47" s="47">
        <f t="shared" si="31"/>
      </c>
      <c r="BY47" s="47">
        <f t="shared" si="32"/>
      </c>
      <c r="BZ47" s="47">
        <f t="shared" si="33"/>
      </c>
      <c r="CA47" s="47">
        <f t="shared" si="34"/>
      </c>
      <c r="CB47" s="47">
        <f t="shared" si="35"/>
      </c>
      <c r="CC47" s="47">
        <f t="shared" si="36"/>
        <v>4.503974218842014E-06</v>
      </c>
      <c r="CD47" s="47">
        <f t="shared" si="37"/>
      </c>
      <c r="CE47" s="47">
        <f t="shared" si="38"/>
      </c>
      <c r="CF47" s="47">
        <f t="shared" si="39"/>
      </c>
      <c r="CG47" s="47">
        <f t="shared" si="40"/>
      </c>
      <c r="CH47" s="47">
        <f t="shared" si="41"/>
      </c>
      <c r="CI47" s="47">
        <f t="shared" si="42"/>
      </c>
      <c r="CJ47" s="47">
        <f t="shared" si="43"/>
      </c>
      <c r="CK47" s="47">
        <f t="shared" si="44"/>
      </c>
      <c r="CL47" s="47">
        <f t="shared" si="45"/>
      </c>
    </row>
    <row r="48" spans="1:90" ht="12.75">
      <c r="A48" s="15" t="str">
        <f>'Gene Table'!D47</f>
        <v>Insr</v>
      </c>
      <c r="B48" s="13" t="s">
        <v>364</v>
      </c>
      <c r="C48" s="14">
        <f>IF('Test Sample Data'!C47="","",IF(SUM('Test Sample Data'!C$3:C$98)&gt;10,IF(AND(ISNUMBER('Test Sample Data'!C47),'Test Sample Data'!C47&lt;35,'Test Sample Data'!C47&gt;0),'Test Sample Data'!C47,35),""))</f>
        <v>25.55326</v>
      </c>
      <c r="D48" s="14">
        <f>IF('Test Sample Data'!D47="","",IF(SUM('Test Sample Data'!D$3:D$98)&gt;10,IF(AND(ISNUMBER('Test Sample Data'!D47),'Test Sample Data'!D47&lt;35,'Test Sample Data'!D47&gt;0),'Test Sample Data'!D47,35),""))</f>
      </c>
      <c r="E48" s="14">
        <f>IF('Test Sample Data'!E47="","",IF(SUM('Test Sample Data'!E$3:E$98)&gt;10,IF(AND(ISNUMBER('Test Sample Data'!E47),'Test Sample Data'!E47&lt;35,'Test Sample Data'!E47&gt;0),'Test Sample Data'!E47,35),""))</f>
      </c>
      <c r="F48" s="14">
        <f>IF('Test Sample Data'!F47="","",IF(SUM('Test Sample Data'!F$3:F$98)&gt;10,IF(AND(ISNUMBER('Test Sample Data'!F47),'Test Sample Data'!F47&lt;35,'Test Sample Data'!F47&gt;0),'Test Sample Data'!F47,35),""))</f>
      </c>
      <c r="G48" s="14">
        <f>IF('Test Sample Data'!G47="","",IF(SUM('Test Sample Data'!G$3:G$98)&gt;10,IF(AND(ISNUMBER('Test Sample Data'!G47),'Test Sample Data'!G47&lt;35,'Test Sample Data'!G47&gt;0),'Test Sample Data'!G47,35),""))</f>
      </c>
      <c r="H48" s="14">
        <f>IF('Test Sample Data'!H47="","",IF(SUM('Test Sample Data'!H$3:H$98)&gt;10,IF(AND(ISNUMBER('Test Sample Data'!H47),'Test Sample Data'!H47&lt;35,'Test Sample Data'!H47&gt;0),'Test Sample Data'!H47,35),""))</f>
      </c>
      <c r="I48" s="14">
        <f>IF('Test Sample Data'!I47="","",IF(SUM('Test Sample Data'!I$3:I$98)&gt;10,IF(AND(ISNUMBER('Test Sample Data'!I47),'Test Sample Data'!I47&lt;35,'Test Sample Data'!I47&gt;0),'Test Sample Data'!I47,35),""))</f>
      </c>
      <c r="J48" s="14">
        <f>IF('Test Sample Data'!J47="","",IF(SUM('Test Sample Data'!J$3:J$98)&gt;10,IF(AND(ISNUMBER('Test Sample Data'!J47),'Test Sample Data'!J47&lt;35,'Test Sample Data'!J47&gt;0),'Test Sample Data'!J47,35),""))</f>
      </c>
      <c r="K48" s="14">
        <f>IF('Test Sample Data'!K47="","",IF(SUM('Test Sample Data'!K$3:K$98)&gt;10,IF(AND(ISNUMBER('Test Sample Data'!K47),'Test Sample Data'!K47&lt;35,'Test Sample Data'!K47&gt;0),'Test Sample Data'!K47,35),""))</f>
      </c>
      <c r="L48" s="14">
        <f>IF('Test Sample Data'!L47="","",IF(SUM('Test Sample Data'!L$3:L$98)&gt;10,IF(AND(ISNUMBER('Test Sample Data'!L47),'Test Sample Data'!L47&lt;35,'Test Sample Data'!L47&gt;0),'Test Sample Data'!L47,35),""))</f>
      </c>
      <c r="M48" s="14" t="str">
        <f>'Gene Table'!D47</f>
        <v>Insr</v>
      </c>
      <c r="N48" s="13" t="s">
        <v>364</v>
      </c>
      <c r="O48" s="14">
        <f>IF('Control Sample Data'!C47="","",IF(SUM('Control Sample Data'!C$3:C$98)&gt;10,IF(AND(ISNUMBER('Control Sample Data'!C47),'Control Sample Data'!C47&lt;35,'Control Sample Data'!C47&gt;0),'Control Sample Data'!C47,35),""))</f>
        <v>24.54016</v>
      </c>
      <c r="P48" s="14">
        <f>IF('Control Sample Data'!D47="","",IF(SUM('Control Sample Data'!D$3:D$98)&gt;10,IF(AND(ISNUMBER('Control Sample Data'!D47),'Control Sample Data'!D47&lt;35,'Control Sample Data'!D47&gt;0),'Control Sample Data'!D47,35),""))</f>
      </c>
      <c r="Q48" s="14">
        <f>IF('Control Sample Data'!E47="","",IF(SUM('Control Sample Data'!E$3:E$98)&gt;10,IF(AND(ISNUMBER('Control Sample Data'!E47),'Control Sample Data'!E47&lt;35,'Control Sample Data'!E47&gt;0),'Control Sample Data'!E47,35),""))</f>
      </c>
      <c r="R48" s="14">
        <f>IF('Control Sample Data'!F47="","",IF(SUM('Control Sample Data'!F$3:F$98)&gt;10,IF(AND(ISNUMBER('Control Sample Data'!F47),'Control Sample Data'!F47&lt;35,'Control Sample Data'!F47&gt;0),'Control Sample Data'!F47,35),""))</f>
      </c>
      <c r="S48" s="14">
        <f>IF('Control Sample Data'!G47="","",IF(SUM('Control Sample Data'!G$3:G$98)&gt;10,IF(AND(ISNUMBER('Control Sample Data'!G47),'Control Sample Data'!G47&lt;35,'Control Sample Data'!G47&gt;0),'Control Sample Data'!G47,35),""))</f>
      </c>
      <c r="T48" s="14">
        <f>IF('Control Sample Data'!H47="","",IF(SUM('Control Sample Data'!H$3:H$98)&gt;10,IF(AND(ISNUMBER('Control Sample Data'!H47),'Control Sample Data'!H47&lt;35,'Control Sample Data'!H47&gt;0),'Control Sample Data'!H47,35),""))</f>
      </c>
      <c r="U48" s="14">
        <f>IF('Control Sample Data'!I47="","",IF(SUM('Control Sample Data'!I$3:I$98)&gt;10,IF(AND(ISNUMBER('Control Sample Data'!I47),'Control Sample Data'!I47&lt;35,'Control Sample Data'!I47&gt;0),'Control Sample Data'!I47,35),""))</f>
      </c>
      <c r="V48" s="14">
        <f>IF('Control Sample Data'!J47="","",IF(SUM('Control Sample Data'!J$3:J$98)&gt;10,IF(AND(ISNUMBER('Control Sample Data'!J47),'Control Sample Data'!J47&lt;35,'Control Sample Data'!J47&gt;0),'Control Sample Data'!J47,35),""))</f>
      </c>
      <c r="W48" s="14">
        <f>IF('Control Sample Data'!K47="","",IF(SUM('Control Sample Data'!K$3:K$98)&gt;10,IF(AND(ISNUMBER('Control Sample Data'!K47),'Control Sample Data'!K47&lt;35,'Control Sample Data'!K47&gt;0),'Control Sample Data'!K47,35),""))</f>
      </c>
      <c r="X48" s="14">
        <f>IF('Control Sample Data'!L47="","",IF(SUM('Control Sample Data'!L$3:L$98)&gt;10,IF(AND(ISNUMBER('Control Sample Data'!L47),'Control Sample Data'!L47&lt;35,'Control Sample Data'!L47&gt;0),'Control Sample Data'!L47,35),""))</f>
      </c>
      <c r="AS48" s="12" t="str">
        <f t="shared" si="21"/>
        <v>Insr</v>
      </c>
      <c r="AT48" s="13" t="s">
        <v>364</v>
      </c>
      <c r="AU48" s="14">
        <f t="shared" si="47"/>
        <v>9.800343000000002</v>
      </c>
      <c r="AV48" s="14">
        <f t="shared" si="48"/>
      </c>
      <c r="AW48" s="14">
        <f t="shared" si="49"/>
      </c>
      <c r="AX48" s="14">
        <f t="shared" si="50"/>
      </c>
      <c r="AY48" s="14">
        <f t="shared" si="51"/>
      </c>
      <c r="AZ48" s="14">
        <f t="shared" si="52"/>
      </c>
      <c r="BA48" s="14">
        <f t="shared" si="53"/>
      </c>
      <c r="BB48" s="14">
        <f t="shared" si="54"/>
      </c>
      <c r="BC48" s="14">
        <f t="shared" si="55"/>
      </c>
      <c r="BD48" s="14">
        <f t="shared" si="56"/>
      </c>
      <c r="BE48" s="14">
        <f t="shared" si="57"/>
        <v>8.79176</v>
      </c>
      <c r="BF48" s="14">
        <f t="shared" si="58"/>
      </c>
      <c r="BG48" s="14">
        <f t="shared" si="59"/>
      </c>
      <c r="BH48" s="14">
        <f t="shared" si="60"/>
      </c>
      <c r="BI48" s="14">
        <f t="shared" si="61"/>
      </c>
      <c r="BJ48" s="14">
        <f t="shared" si="62"/>
      </c>
      <c r="BK48" s="14">
        <f t="shared" si="63"/>
      </c>
      <c r="BL48" s="14">
        <f t="shared" si="64"/>
      </c>
      <c r="BM48" s="14">
        <f t="shared" si="65"/>
      </c>
      <c r="BN48" s="14">
        <f t="shared" si="66"/>
      </c>
      <c r="BO48" s="46">
        <f t="shared" si="67"/>
        <v>9.800343000000002</v>
      </c>
      <c r="BP48" s="46">
        <f t="shared" si="68"/>
        <v>8.79176</v>
      </c>
      <c r="BQ48" s="44" t="str">
        <f t="shared" si="25"/>
        <v>Insr</v>
      </c>
      <c r="BR48" s="13" t="s">
        <v>725</v>
      </c>
      <c r="BS48" s="47">
        <f t="shared" si="26"/>
        <v>0.0011215090674018531</v>
      </c>
      <c r="BT48" s="47">
        <f t="shared" si="27"/>
      </c>
      <c r="BU48" s="47">
        <f t="shared" si="28"/>
      </c>
      <c r="BV48" s="47">
        <f t="shared" si="29"/>
      </c>
      <c r="BW48" s="47">
        <f t="shared" si="30"/>
      </c>
      <c r="BX48" s="47">
        <f t="shared" si="31"/>
      </c>
      <c r="BY48" s="47">
        <f t="shared" si="32"/>
      </c>
      <c r="BZ48" s="47">
        <f t="shared" si="33"/>
      </c>
      <c r="CA48" s="47">
        <f t="shared" si="34"/>
      </c>
      <c r="CB48" s="47">
        <f t="shared" si="35"/>
      </c>
      <c r="CC48" s="47">
        <f t="shared" si="36"/>
        <v>0.0022564022562629195</v>
      </c>
      <c r="CD48" s="47">
        <f t="shared" si="37"/>
      </c>
      <c r="CE48" s="47">
        <f t="shared" si="38"/>
      </c>
      <c r="CF48" s="47">
        <f t="shared" si="39"/>
      </c>
      <c r="CG48" s="47">
        <f t="shared" si="40"/>
      </c>
      <c r="CH48" s="47">
        <f t="shared" si="41"/>
      </c>
      <c r="CI48" s="47">
        <f t="shared" si="42"/>
      </c>
      <c r="CJ48" s="47">
        <f t="shared" si="43"/>
      </c>
      <c r="CK48" s="47">
        <f t="shared" si="44"/>
      </c>
      <c r="CL48" s="47">
        <f t="shared" si="45"/>
      </c>
    </row>
    <row r="49" spans="1:90" ht="12.75">
      <c r="A49" s="15" t="str">
        <f>'Gene Table'!D48</f>
        <v>Irs1</v>
      </c>
      <c r="B49" s="13" t="s">
        <v>370</v>
      </c>
      <c r="C49" s="14">
        <f>IF('Test Sample Data'!C48="","",IF(SUM('Test Sample Data'!C$3:C$98)&gt;10,IF(AND(ISNUMBER('Test Sample Data'!C48),'Test Sample Data'!C48&lt;35,'Test Sample Data'!C48&gt;0),'Test Sample Data'!C48,35),""))</f>
        <v>25.071655</v>
      </c>
      <c r="D49" s="14">
        <f>IF('Test Sample Data'!D48="","",IF(SUM('Test Sample Data'!D$3:D$98)&gt;10,IF(AND(ISNUMBER('Test Sample Data'!D48),'Test Sample Data'!D48&lt;35,'Test Sample Data'!D48&gt;0),'Test Sample Data'!D48,35),""))</f>
      </c>
      <c r="E49" s="14">
        <f>IF('Test Sample Data'!E48="","",IF(SUM('Test Sample Data'!E$3:E$98)&gt;10,IF(AND(ISNUMBER('Test Sample Data'!E48),'Test Sample Data'!E48&lt;35,'Test Sample Data'!E48&gt;0),'Test Sample Data'!E48,35),""))</f>
      </c>
      <c r="F49" s="14">
        <f>IF('Test Sample Data'!F48="","",IF(SUM('Test Sample Data'!F$3:F$98)&gt;10,IF(AND(ISNUMBER('Test Sample Data'!F48),'Test Sample Data'!F48&lt;35,'Test Sample Data'!F48&gt;0),'Test Sample Data'!F48,35),""))</f>
      </c>
      <c r="G49" s="14">
        <f>IF('Test Sample Data'!G48="","",IF(SUM('Test Sample Data'!G$3:G$98)&gt;10,IF(AND(ISNUMBER('Test Sample Data'!G48),'Test Sample Data'!G48&lt;35,'Test Sample Data'!G48&gt;0),'Test Sample Data'!G48,35),""))</f>
      </c>
      <c r="H49" s="14">
        <f>IF('Test Sample Data'!H48="","",IF(SUM('Test Sample Data'!H$3:H$98)&gt;10,IF(AND(ISNUMBER('Test Sample Data'!H48),'Test Sample Data'!H48&lt;35,'Test Sample Data'!H48&gt;0),'Test Sample Data'!H48,35),""))</f>
      </c>
      <c r="I49" s="14">
        <f>IF('Test Sample Data'!I48="","",IF(SUM('Test Sample Data'!I$3:I$98)&gt;10,IF(AND(ISNUMBER('Test Sample Data'!I48),'Test Sample Data'!I48&lt;35,'Test Sample Data'!I48&gt;0),'Test Sample Data'!I48,35),""))</f>
      </c>
      <c r="J49" s="14">
        <f>IF('Test Sample Data'!J48="","",IF(SUM('Test Sample Data'!J$3:J$98)&gt;10,IF(AND(ISNUMBER('Test Sample Data'!J48),'Test Sample Data'!J48&lt;35,'Test Sample Data'!J48&gt;0),'Test Sample Data'!J48,35),""))</f>
      </c>
      <c r="K49" s="14">
        <f>IF('Test Sample Data'!K48="","",IF(SUM('Test Sample Data'!K$3:K$98)&gt;10,IF(AND(ISNUMBER('Test Sample Data'!K48),'Test Sample Data'!K48&lt;35,'Test Sample Data'!K48&gt;0),'Test Sample Data'!K48,35),""))</f>
      </c>
      <c r="L49" s="14">
        <f>IF('Test Sample Data'!L48="","",IF(SUM('Test Sample Data'!L$3:L$98)&gt;10,IF(AND(ISNUMBER('Test Sample Data'!L48),'Test Sample Data'!L48&lt;35,'Test Sample Data'!L48&gt;0),'Test Sample Data'!L48,35),""))</f>
      </c>
      <c r="M49" s="14" t="str">
        <f>'Gene Table'!D48</f>
        <v>Irs1</v>
      </c>
      <c r="N49" s="13" t="s">
        <v>370</v>
      </c>
      <c r="O49" s="14">
        <f>IF('Control Sample Data'!C48="","",IF(SUM('Control Sample Data'!C$3:C$98)&gt;10,IF(AND(ISNUMBER('Control Sample Data'!C48),'Control Sample Data'!C48&lt;35,'Control Sample Data'!C48&gt;0),'Control Sample Data'!C48,35),""))</f>
        <v>24.300486</v>
      </c>
      <c r="P49" s="14">
        <f>IF('Control Sample Data'!D48="","",IF(SUM('Control Sample Data'!D$3:D$98)&gt;10,IF(AND(ISNUMBER('Control Sample Data'!D48),'Control Sample Data'!D48&lt;35,'Control Sample Data'!D48&gt;0),'Control Sample Data'!D48,35),""))</f>
      </c>
      <c r="Q49" s="14">
        <f>IF('Control Sample Data'!E48="","",IF(SUM('Control Sample Data'!E$3:E$98)&gt;10,IF(AND(ISNUMBER('Control Sample Data'!E48),'Control Sample Data'!E48&lt;35,'Control Sample Data'!E48&gt;0),'Control Sample Data'!E48,35),""))</f>
      </c>
      <c r="R49" s="14">
        <f>IF('Control Sample Data'!F48="","",IF(SUM('Control Sample Data'!F$3:F$98)&gt;10,IF(AND(ISNUMBER('Control Sample Data'!F48),'Control Sample Data'!F48&lt;35,'Control Sample Data'!F48&gt;0),'Control Sample Data'!F48,35),""))</f>
      </c>
      <c r="S49" s="14">
        <f>IF('Control Sample Data'!G48="","",IF(SUM('Control Sample Data'!G$3:G$98)&gt;10,IF(AND(ISNUMBER('Control Sample Data'!G48),'Control Sample Data'!G48&lt;35,'Control Sample Data'!G48&gt;0),'Control Sample Data'!G48,35),""))</f>
      </c>
      <c r="T49" s="14">
        <f>IF('Control Sample Data'!H48="","",IF(SUM('Control Sample Data'!H$3:H$98)&gt;10,IF(AND(ISNUMBER('Control Sample Data'!H48),'Control Sample Data'!H48&lt;35,'Control Sample Data'!H48&gt;0),'Control Sample Data'!H48,35),""))</f>
      </c>
      <c r="U49" s="14">
        <f>IF('Control Sample Data'!I48="","",IF(SUM('Control Sample Data'!I$3:I$98)&gt;10,IF(AND(ISNUMBER('Control Sample Data'!I48),'Control Sample Data'!I48&lt;35,'Control Sample Data'!I48&gt;0),'Control Sample Data'!I48,35),""))</f>
      </c>
      <c r="V49" s="14">
        <f>IF('Control Sample Data'!J48="","",IF(SUM('Control Sample Data'!J$3:J$98)&gt;10,IF(AND(ISNUMBER('Control Sample Data'!J48),'Control Sample Data'!J48&lt;35,'Control Sample Data'!J48&gt;0),'Control Sample Data'!J48,35),""))</f>
      </c>
      <c r="W49" s="14">
        <f>IF('Control Sample Data'!K48="","",IF(SUM('Control Sample Data'!K$3:K$98)&gt;10,IF(AND(ISNUMBER('Control Sample Data'!K48),'Control Sample Data'!K48&lt;35,'Control Sample Data'!K48&gt;0),'Control Sample Data'!K48,35),""))</f>
      </c>
      <c r="X49" s="14">
        <f>IF('Control Sample Data'!L48="","",IF(SUM('Control Sample Data'!L$3:L$98)&gt;10,IF(AND(ISNUMBER('Control Sample Data'!L48),'Control Sample Data'!L48&lt;35,'Control Sample Data'!L48&gt;0),'Control Sample Data'!L48,35),""))</f>
      </c>
      <c r="AS49" s="12" t="str">
        <f t="shared" si="21"/>
        <v>Irs1</v>
      </c>
      <c r="AT49" s="13" t="s">
        <v>370</v>
      </c>
      <c r="AU49" s="14">
        <f t="shared" si="47"/>
        <v>9.318738</v>
      </c>
      <c r="AV49" s="14">
        <f t="shared" si="48"/>
      </c>
      <c r="AW49" s="14">
        <f t="shared" si="49"/>
      </c>
      <c r="AX49" s="14">
        <f t="shared" si="50"/>
      </c>
      <c r="AY49" s="14">
        <f t="shared" si="51"/>
      </c>
      <c r="AZ49" s="14">
        <f t="shared" si="52"/>
      </c>
      <c r="BA49" s="14">
        <f t="shared" si="53"/>
      </c>
      <c r="BB49" s="14">
        <f t="shared" si="54"/>
      </c>
      <c r="BC49" s="14">
        <f t="shared" si="55"/>
      </c>
      <c r="BD49" s="14">
        <f t="shared" si="56"/>
      </c>
      <c r="BE49" s="14">
        <f t="shared" si="57"/>
        <v>8.552086</v>
      </c>
      <c r="BF49" s="14">
        <f t="shared" si="58"/>
      </c>
      <c r="BG49" s="14">
        <f t="shared" si="59"/>
      </c>
      <c r="BH49" s="14">
        <f t="shared" si="60"/>
      </c>
      <c r="BI49" s="14">
        <f t="shared" si="61"/>
      </c>
      <c r="BJ49" s="14">
        <f t="shared" si="62"/>
      </c>
      <c r="BK49" s="14">
        <f t="shared" si="63"/>
      </c>
      <c r="BL49" s="14">
        <f t="shared" si="64"/>
      </c>
      <c r="BM49" s="14">
        <f t="shared" si="65"/>
      </c>
      <c r="BN49" s="14">
        <f t="shared" si="66"/>
      </c>
      <c r="BO49" s="46">
        <f t="shared" si="67"/>
        <v>9.318738</v>
      </c>
      <c r="BP49" s="46">
        <f t="shared" si="68"/>
        <v>8.552086</v>
      </c>
      <c r="BQ49" s="44" t="str">
        <f t="shared" si="25"/>
        <v>Irs1</v>
      </c>
      <c r="BR49" s="13" t="s">
        <v>726</v>
      </c>
      <c r="BS49" s="47">
        <f t="shared" si="26"/>
        <v>0.0015659588309284386</v>
      </c>
      <c r="BT49" s="47">
        <f t="shared" si="27"/>
      </c>
      <c r="BU49" s="47">
        <f t="shared" si="28"/>
      </c>
      <c r="BV49" s="47">
        <f t="shared" si="29"/>
      </c>
      <c r="BW49" s="47">
        <f t="shared" si="30"/>
      </c>
      <c r="BX49" s="47">
        <f t="shared" si="31"/>
      </c>
      <c r="BY49" s="47">
        <f t="shared" si="32"/>
      </c>
      <c r="BZ49" s="47">
        <f t="shared" si="33"/>
      </c>
      <c r="CA49" s="47">
        <f t="shared" si="34"/>
      </c>
      <c r="CB49" s="47">
        <f t="shared" si="35"/>
      </c>
      <c r="CC49" s="47">
        <f t="shared" si="36"/>
        <v>0.002664192421003138</v>
      </c>
      <c r="CD49" s="47">
        <f t="shared" si="37"/>
      </c>
      <c r="CE49" s="47">
        <f t="shared" si="38"/>
      </c>
      <c r="CF49" s="47">
        <f t="shared" si="39"/>
      </c>
      <c r="CG49" s="47">
        <f t="shared" si="40"/>
      </c>
      <c r="CH49" s="47">
        <f t="shared" si="41"/>
      </c>
      <c r="CI49" s="47">
        <f t="shared" si="42"/>
      </c>
      <c r="CJ49" s="47">
        <f t="shared" si="43"/>
      </c>
      <c r="CK49" s="47">
        <f t="shared" si="44"/>
      </c>
      <c r="CL49" s="47">
        <f t="shared" si="45"/>
      </c>
    </row>
    <row r="50" spans="1:90" ht="12.75">
      <c r="A50" s="15" t="str">
        <f>'Gene Table'!D49</f>
        <v>Ldlr</v>
      </c>
      <c r="B50" s="13" t="s">
        <v>376</v>
      </c>
      <c r="C50" s="14">
        <f>IF('Test Sample Data'!C49="","",IF(SUM('Test Sample Data'!C$3:C$98)&gt;10,IF(AND(ISNUMBER('Test Sample Data'!C49),'Test Sample Data'!C49&lt;35,'Test Sample Data'!C49&gt;0),'Test Sample Data'!C49,35),""))</f>
        <v>24.22558</v>
      </c>
      <c r="D50" s="14">
        <f>IF('Test Sample Data'!D49="","",IF(SUM('Test Sample Data'!D$3:D$98)&gt;10,IF(AND(ISNUMBER('Test Sample Data'!D49),'Test Sample Data'!D49&lt;35,'Test Sample Data'!D49&gt;0),'Test Sample Data'!D49,35),""))</f>
      </c>
      <c r="E50" s="14">
        <f>IF('Test Sample Data'!E49="","",IF(SUM('Test Sample Data'!E$3:E$98)&gt;10,IF(AND(ISNUMBER('Test Sample Data'!E49),'Test Sample Data'!E49&lt;35,'Test Sample Data'!E49&gt;0),'Test Sample Data'!E49,35),""))</f>
      </c>
      <c r="F50" s="14">
        <f>IF('Test Sample Data'!F49="","",IF(SUM('Test Sample Data'!F$3:F$98)&gt;10,IF(AND(ISNUMBER('Test Sample Data'!F49),'Test Sample Data'!F49&lt;35,'Test Sample Data'!F49&gt;0),'Test Sample Data'!F49,35),""))</f>
      </c>
      <c r="G50" s="14">
        <f>IF('Test Sample Data'!G49="","",IF(SUM('Test Sample Data'!G$3:G$98)&gt;10,IF(AND(ISNUMBER('Test Sample Data'!G49),'Test Sample Data'!G49&lt;35,'Test Sample Data'!G49&gt;0),'Test Sample Data'!G49,35),""))</f>
      </c>
      <c r="H50" s="14">
        <f>IF('Test Sample Data'!H49="","",IF(SUM('Test Sample Data'!H$3:H$98)&gt;10,IF(AND(ISNUMBER('Test Sample Data'!H49),'Test Sample Data'!H49&lt;35,'Test Sample Data'!H49&gt;0),'Test Sample Data'!H49,35),""))</f>
      </c>
      <c r="I50" s="14">
        <f>IF('Test Sample Data'!I49="","",IF(SUM('Test Sample Data'!I$3:I$98)&gt;10,IF(AND(ISNUMBER('Test Sample Data'!I49),'Test Sample Data'!I49&lt;35,'Test Sample Data'!I49&gt;0),'Test Sample Data'!I49,35),""))</f>
      </c>
      <c r="J50" s="14">
        <f>IF('Test Sample Data'!J49="","",IF(SUM('Test Sample Data'!J$3:J$98)&gt;10,IF(AND(ISNUMBER('Test Sample Data'!J49),'Test Sample Data'!J49&lt;35,'Test Sample Data'!J49&gt;0),'Test Sample Data'!J49,35),""))</f>
      </c>
      <c r="K50" s="14">
        <f>IF('Test Sample Data'!K49="","",IF(SUM('Test Sample Data'!K$3:K$98)&gt;10,IF(AND(ISNUMBER('Test Sample Data'!K49),'Test Sample Data'!K49&lt;35,'Test Sample Data'!K49&gt;0),'Test Sample Data'!K49,35),""))</f>
      </c>
      <c r="L50" s="14">
        <f>IF('Test Sample Data'!L49="","",IF(SUM('Test Sample Data'!L$3:L$98)&gt;10,IF(AND(ISNUMBER('Test Sample Data'!L49),'Test Sample Data'!L49&lt;35,'Test Sample Data'!L49&gt;0),'Test Sample Data'!L49,35),""))</f>
      </c>
      <c r="M50" s="14" t="str">
        <f>'Gene Table'!D49</f>
        <v>Ldlr</v>
      </c>
      <c r="N50" s="13" t="s">
        <v>376</v>
      </c>
      <c r="O50" s="14">
        <f>IF('Control Sample Data'!C49="","",IF(SUM('Control Sample Data'!C$3:C$98)&gt;10,IF(AND(ISNUMBER('Control Sample Data'!C49),'Control Sample Data'!C49&lt;35,'Control Sample Data'!C49&gt;0),'Control Sample Data'!C49,35),""))</f>
        <v>24.188515</v>
      </c>
      <c r="P50" s="14">
        <f>IF('Control Sample Data'!D49="","",IF(SUM('Control Sample Data'!D$3:D$98)&gt;10,IF(AND(ISNUMBER('Control Sample Data'!D49),'Control Sample Data'!D49&lt;35,'Control Sample Data'!D49&gt;0),'Control Sample Data'!D49,35),""))</f>
      </c>
      <c r="Q50" s="14">
        <f>IF('Control Sample Data'!E49="","",IF(SUM('Control Sample Data'!E$3:E$98)&gt;10,IF(AND(ISNUMBER('Control Sample Data'!E49),'Control Sample Data'!E49&lt;35,'Control Sample Data'!E49&gt;0),'Control Sample Data'!E49,35),""))</f>
      </c>
      <c r="R50" s="14">
        <f>IF('Control Sample Data'!F49="","",IF(SUM('Control Sample Data'!F$3:F$98)&gt;10,IF(AND(ISNUMBER('Control Sample Data'!F49),'Control Sample Data'!F49&lt;35,'Control Sample Data'!F49&gt;0),'Control Sample Data'!F49,35),""))</f>
      </c>
      <c r="S50" s="14">
        <f>IF('Control Sample Data'!G49="","",IF(SUM('Control Sample Data'!G$3:G$98)&gt;10,IF(AND(ISNUMBER('Control Sample Data'!G49),'Control Sample Data'!G49&lt;35,'Control Sample Data'!G49&gt;0),'Control Sample Data'!G49,35),""))</f>
      </c>
      <c r="T50" s="14">
        <f>IF('Control Sample Data'!H49="","",IF(SUM('Control Sample Data'!H$3:H$98)&gt;10,IF(AND(ISNUMBER('Control Sample Data'!H49),'Control Sample Data'!H49&lt;35,'Control Sample Data'!H49&gt;0),'Control Sample Data'!H49,35),""))</f>
      </c>
      <c r="U50" s="14">
        <f>IF('Control Sample Data'!I49="","",IF(SUM('Control Sample Data'!I$3:I$98)&gt;10,IF(AND(ISNUMBER('Control Sample Data'!I49),'Control Sample Data'!I49&lt;35,'Control Sample Data'!I49&gt;0),'Control Sample Data'!I49,35),""))</f>
      </c>
      <c r="V50" s="14">
        <f>IF('Control Sample Data'!J49="","",IF(SUM('Control Sample Data'!J$3:J$98)&gt;10,IF(AND(ISNUMBER('Control Sample Data'!J49),'Control Sample Data'!J49&lt;35,'Control Sample Data'!J49&gt;0),'Control Sample Data'!J49,35),""))</f>
      </c>
      <c r="W50" s="14">
        <f>IF('Control Sample Data'!K49="","",IF(SUM('Control Sample Data'!K$3:K$98)&gt;10,IF(AND(ISNUMBER('Control Sample Data'!K49),'Control Sample Data'!K49&lt;35,'Control Sample Data'!K49&gt;0),'Control Sample Data'!K49,35),""))</f>
      </c>
      <c r="X50" s="14">
        <f>IF('Control Sample Data'!L49="","",IF(SUM('Control Sample Data'!L$3:L$98)&gt;10,IF(AND(ISNUMBER('Control Sample Data'!L49),'Control Sample Data'!L49&lt;35,'Control Sample Data'!L49&gt;0),'Control Sample Data'!L49,35),""))</f>
      </c>
      <c r="AS50" s="12" t="str">
        <f t="shared" si="21"/>
        <v>Ldlr</v>
      </c>
      <c r="AT50" s="13" t="s">
        <v>376</v>
      </c>
      <c r="AU50" s="14">
        <f t="shared" si="47"/>
        <v>8.472663</v>
      </c>
      <c r="AV50" s="14">
        <f t="shared" si="48"/>
      </c>
      <c r="AW50" s="14">
        <f t="shared" si="49"/>
      </c>
      <c r="AX50" s="14">
        <f t="shared" si="50"/>
      </c>
      <c r="AY50" s="14">
        <f t="shared" si="51"/>
      </c>
      <c r="AZ50" s="14">
        <f t="shared" si="52"/>
      </c>
      <c r="BA50" s="14">
        <f t="shared" si="53"/>
      </c>
      <c r="BB50" s="14">
        <f t="shared" si="54"/>
      </c>
      <c r="BC50" s="14">
        <f t="shared" si="55"/>
      </c>
      <c r="BD50" s="14">
        <f t="shared" si="56"/>
      </c>
      <c r="BE50" s="14">
        <f t="shared" si="57"/>
        <v>8.440114999999999</v>
      </c>
      <c r="BF50" s="14">
        <f t="shared" si="58"/>
      </c>
      <c r="BG50" s="14">
        <f t="shared" si="59"/>
      </c>
      <c r="BH50" s="14">
        <f t="shared" si="60"/>
      </c>
      <c r="BI50" s="14">
        <f t="shared" si="61"/>
      </c>
      <c r="BJ50" s="14">
        <f t="shared" si="62"/>
      </c>
      <c r="BK50" s="14">
        <f t="shared" si="63"/>
      </c>
      <c r="BL50" s="14">
        <f t="shared" si="64"/>
      </c>
      <c r="BM50" s="14">
        <f t="shared" si="65"/>
      </c>
      <c r="BN50" s="14">
        <f t="shared" si="66"/>
      </c>
      <c r="BO50" s="46">
        <f t="shared" si="67"/>
        <v>8.472663</v>
      </c>
      <c r="BP50" s="46">
        <f t="shared" si="68"/>
        <v>8.440114999999999</v>
      </c>
      <c r="BQ50" s="44" t="str">
        <f t="shared" si="25"/>
        <v>Ldlr</v>
      </c>
      <c r="BR50" s="13" t="s">
        <v>727</v>
      </c>
      <c r="BS50" s="47">
        <f t="shared" si="26"/>
        <v>0.0028149733902289205</v>
      </c>
      <c r="BT50" s="47">
        <f t="shared" si="27"/>
      </c>
      <c r="BU50" s="47">
        <f t="shared" si="28"/>
      </c>
      <c r="BV50" s="47">
        <f t="shared" si="29"/>
      </c>
      <c r="BW50" s="47">
        <f t="shared" si="30"/>
      </c>
      <c r="BX50" s="47">
        <f t="shared" si="31"/>
      </c>
      <c r="BY50" s="47">
        <f t="shared" si="32"/>
      </c>
      <c r="BZ50" s="47">
        <f t="shared" si="33"/>
      </c>
      <c r="CA50" s="47">
        <f t="shared" si="34"/>
      </c>
      <c r="CB50" s="47">
        <f t="shared" si="35"/>
      </c>
      <c r="CC50" s="47">
        <f t="shared" si="36"/>
        <v>0.0028792025490943737</v>
      </c>
      <c r="CD50" s="47">
        <f t="shared" si="37"/>
      </c>
      <c r="CE50" s="47">
        <f t="shared" si="38"/>
      </c>
      <c r="CF50" s="47">
        <f t="shared" si="39"/>
      </c>
      <c r="CG50" s="47">
        <f t="shared" si="40"/>
      </c>
      <c r="CH50" s="47">
        <f t="shared" si="41"/>
      </c>
      <c r="CI50" s="47">
        <f t="shared" si="42"/>
      </c>
      <c r="CJ50" s="47">
        <f t="shared" si="43"/>
      </c>
      <c r="CK50" s="47">
        <f t="shared" si="44"/>
      </c>
      <c r="CL50" s="47">
        <f t="shared" si="45"/>
      </c>
    </row>
    <row r="51" spans="1:90" ht="12.75">
      <c r="A51" s="15" t="str">
        <f>'Gene Table'!D50</f>
        <v>Lepr</v>
      </c>
      <c r="B51" s="13" t="s">
        <v>382</v>
      </c>
      <c r="C51" s="14">
        <f>IF('Test Sample Data'!C50="","",IF(SUM('Test Sample Data'!C$3:C$98)&gt;10,IF(AND(ISNUMBER('Test Sample Data'!C50),'Test Sample Data'!C50&lt;35,'Test Sample Data'!C50&gt;0),'Test Sample Data'!C50,35),""))</f>
        <v>27.113102</v>
      </c>
      <c r="D51" s="14">
        <f>IF('Test Sample Data'!D50="","",IF(SUM('Test Sample Data'!D$3:D$98)&gt;10,IF(AND(ISNUMBER('Test Sample Data'!D50),'Test Sample Data'!D50&lt;35,'Test Sample Data'!D50&gt;0),'Test Sample Data'!D50,35),""))</f>
      </c>
      <c r="E51" s="14">
        <f>IF('Test Sample Data'!E50="","",IF(SUM('Test Sample Data'!E$3:E$98)&gt;10,IF(AND(ISNUMBER('Test Sample Data'!E50),'Test Sample Data'!E50&lt;35,'Test Sample Data'!E50&gt;0),'Test Sample Data'!E50,35),""))</f>
      </c>
      <c r="F51" s="14">
        <f>IF('Test Sample Data'!F50="","",IF(SUM('Test Sample Data'!F$3:F$98)&gt;10,IF(AND(ISNUMBER('Test Sample Data'!F50),'Test Sample Data'!F50&lt;35,'Test Sample Data'!F50&gt;0),'Test Sample Data'!F50,35),""))</f>
      </c>
      <c r="G51" s="14">
        <f>IF('Test Sample Data'!G50="","",IF(SUM('Test Sample Data'!G$3:G$98)&gt;10,IF(AND(ISNUMBER('Test Sample Data'!G50),'Test Sample Data'!G50&lt;35,'Test Sample Data'!G50&gt;0),'Test Sample Data'!G50,35),""))</f>
      </c>
      <c r="H51" s="14">
        <f>IF('Test Sample Data'!H50="","",IF(SUM('Test Sample Data'!H$3:H$98)&gt;10,IF(AND(ISNUMBER('Test Sample Data'!H50),'Test Sample Data'!H50&lt;35,'Test Sample Data'!H50&gt;0),'Test Sample Data'!H50,35),""))</f>
      </c>
      <c r="I51" s="14">
        <f>IF('Test Sample Data'!I50="","",IF(SUM('Test Sample Data'!I$3:I$98)&gt;10,IF(AND(ISNUMBER('Test Sample Data'!I50),'Test Sample Data'!I50&lt;35,'Test Sample Data'!I50&gt;0),'Test Sample Data'!I50,35),""))</f>
      </c>
      <c r="J51" s="14">
        <f>IF('Test Sample Data'!J50="","",IF(SUM('Test Sample Data'!J$3:J$98)&gt;10,IF(AND(ISNUMBER('Test Sample Data'!J50),'Test Sample Data'!J50&lt;35,'Test Sample Data'!J50&gt;0),'Test Sample Data'!J50,35),""))</f>
      </c>
      <c r="K51" s="14">
        <f>IF('Test Sample Data'!K50="","",IF(SUM('Test Sample Data'!K$3:K$98)&gt;10,IF(AND(ISNUMBER('Test Sample Data'!K50),'Test Sample Data'!K50&lt;35,'Test Sample Data'!K50&gt;0),'Test Sample Data'!K50,35),""))</f>
      </c>
      <c r="L51" s="14">
        <f>IF('Test Sample Data'!L50="","",IF(SUM('Test Sample Data'!L$3:L$98)&gt;10,IF(AND(ISNUMBER('Test Sample Data'!L50),'Test Sample Data'!L50&lt;35,'Test Sample Data'!L50&gt;0),'Test Sample Data'!L50,35),""))</f>
      </c>
      <c r="M51" s="14" t="str">
        <f>'Gene Table'!D50</f>
        <v>Lepr</v>
      </c>
      <c r="N51" s="13" t="s">
        <v>382</v>
      </c>
      <c r="O51" s="14">
        <f>IF('Control Sample Data'!C50="","",IF(SUM('Control Sample Data'!C$3:C$98)&gt;10,IF(AND(ISNUMBER('Control Sample Data'!C50),'Control Sample Data'!C50&lt;35,'Control Sample Data'!C50&gt;0),'Control Sample Data'!C50,35),""))</f>
        <v>25.1737</v>
      </c>
      <c r="P51" s="14">
        <f>IF('Control Sample Data'!D50="","",IF(SUM('Control Sample Data'!D$3:D$98)&gt;10,IF(AND(ISNUMBER('Control Sample Data'!D50),'Control Sample Data'!D50&lt;35,'Control Sample Data'!D50&gt;0),'Control Sample Data'!D50,35),""))</f>
      </c>
      <c r="Q51" s="14">
        <f>IF('Control Sample Data'!E50="","",IF(SUM('Control Sample Data'!E$3:E$98)&gt;10,IF(AND(ISNUMBER('Control Sample Data'!E50),'Control Sample Data'!E50&lt;35,'Control Sample Data'!E50&gt;0),'Control Sample Data'!E50,35),""))</f>
      </c>
      <c r="R51" s="14">
        <f>IF('Control Sample Data'!F50="","",IF(SUM('Control Sample Data'!F$3:F$98)&gt;10,IF(AND(ISNUMBER('Control Sample Data'!F50),'Control Sample Data'!F50&lt;35,'Control Sample Data'!F50&gt;0),'Control Sample Data'!F50,35),""))</f>
      </c>
      <c r="S51" s="14">
        <f>IF('Control Sample Data'!G50="","",IF(SUM('Control Sample Data'!G$3:G$98)&gt;10,IF(AND(ISNUMBER('Control Sample Data'!G50),'Control Sample Data'!G50&lt;35,'Control Sample Data'!G50&gt;0),'Control Sample Data'!G50,35),""))</f>
      </c>
      <c r="T51" s="14">
        <f>IF('Control Sample Data'!H50="","",IF(SUM('Control Sample Data'!H$3:H$98)&gt;10,IF(AND(ISNUMBER('Control Sample Data'!H50),'Control Sample Data'!H50&lt;35,'Control Sample Data'!H50&gt;0),'Control Sample Data'!H50,35),""))</f>
      </c>
      <c r="U51" s="14">
        <f>IF('Control Sample Data'!I50="","",IF(SUM('Control Sample Data'!I$3:I$98)&gt;10,IF(AND(ISNUMBER('Control Sample Data'!I50),'Control Sample Data'!I50&lt;35,'Control Sample Data'!I50&gt;0),'Control Sample Data'!I50,35),""))</f>
      </c>
      <c r="V51" s="14">
        <f>IF('Control Sample Data'!J50="","",IF(SUM('Control Sample Data'!J$3:J$98)&gt;10,IF(AND(ISNUMBER('Control Sample Data'!J50),'Control Sample Data'!J50&lt;35,'Control Sample Data'!J50&gt;0),'Control Sample Data'!J50,35),""))</f>
      </c>
      <c r="W51" s="14">
        <f>IF('Control Sample Data'!K50="","",IF(SUM('Control Sample Data'!K$3:K$98)&gt;10,IF(AND(ISNUMBER('Control Sample Data'!K50),'Control Sample Data'!K50&lt;35,'Control Sample Data'!K50&gt;0),'Control Sample Data'!K50,35),""))</f>
      </c>
      <c r="X51" s="14">
        <f>IF('Control Sample Data'!L50="","",IF(SUM('Control Sample Data'!L$3:L$98)&gt;10,IF(AND(ISNUMBER('Control Sample Data'!L50),'Control Sample Data'!L50&lt;35,'Control Sample Data'!L50&gt;0),'Control Sample Data'!L50,35),""))</f>
      </c>
      <c r="AS51" s="12" t="str">
        <f t="shared" si="21"/>
        <v>Lepr</v>
      </c>
      <c r="AT51" s="13" t="s">
        <v>382</v>
      </c>
      <c r="AU51" s="14">
        <f t="shared" si="47"/>
        <v>11.360185000000001</v>
      </c>
      <c r="AV51" s="14">
        <f t="shared" si="48"/>
      </c>
      <c r="AW51" s="14">
        <f t="shared" si="49"/>
      </c>
      <c r="AX51" s="14">
        <f t="shared" si="50"/>
      </c>
      <c r="AY51" s="14">
        <f t="shared" si="51"/>
      </c>
      <c r="AZ51" s="14">
        <f t="shared" si="52"/>
      </c>
      <c r="BA51" s="14">
        <f t="shared" si="53"/>
      </c>
      <c r="BB51" s="14">
        <f t="shared" si="54"/>
      </c>
      <c r="BC51" s="14">
        <f t="shared" si="55"/>
      </c>
      <c r="BD51" s="14">
        <f t="shared" si="56"/>
      </c>
      <c r="BE51" s="14">
        <f t="shared" si="57"/>
        <v>9.4253</v>
      </c>
      <c r="BF51" s="14">
        <f t="shared" si="58"/>
      </c>
      <c r="BG51" s="14">
        <f t="shared" si="59"/>
      </c>
      <c r="BH51" s="14">
        <f t="shared" si="60"/>
      </c>
      <c r="BI51" s="14">
        <f t="shared" si="61"/>
      </c>
      <c r="BJ51" s="14">
        <f t="shared" si="62"/>
      </c>
      <c r="BK51" s="14">
        <f t="shared" si="63"/>
      </c>
      <c r="BL51" s="14">
        <f t="shared" si="64"/>
      </c>
      <c r="BM51" s="14">
        <f t="shared" si="65"/>
      </c>
      <c r="BN51" s="14">
        <f t="shared" si="66"/>
      </c>
      <c r="BO51" s="46">
        <f t="shared" si="67"/>
        <v>11.360185000000001</v>
      </c>
      <c r="BP51" s="46">
        <f t="shared" si="68"/>
        <v>9.4253</v>
      </c>
      <c r="BQ51" s="44" t="str">
        <f t="shared" si="25"/>
        <v>Lepr</v>
      </c>
      <c r="BR51" s="13" t="s">
        <v>728</v>
      </c>
      <c r="BS51" s="47">
        <f t="shared" si="26"/>
        <v>0.0003804026719023342</v>
      </c>
      <c r="BT51" s="47">
        <f t="shared" si="27"/>
      </c>
      <c r="BU51" s="47">
        <f t="shared" si="28"/>
      </c>
      <c r="BV51" s="47">
        <f t="shared" si="29"/>
      </c>
      <c r="BW51" s="47">
        <f t="shared" si="30"/>
      </c>
      <c r="BX51" s="47">
        <f t="shared" si="31"/>
      </c>
      <c r="BY51" s="47">
        <f t="shared" si="32"/>
      </c>
      <c r="BZ51" s="47">
        <f t="shared" si="33"/>
      </c>
      <c r="CA51" s="47">
        <f t="shared" si="34"/>
      </c>
      <c r="CB51" s="47">
        <f t="shared" si="35"/>
      </c>
      <c r="CC51" s="47">
        <f t="shared" si="36"/>
        <v>0.0014544606695388858</v>
      </c>
      <c r="CD51" s="47">
        <f t="shared" si="37"/>
      </c>
      <c r="CE51" s="47">
        <f t="shared" si="38"/>
      </c>
      <c r="CF51" s="47">
        <f t="shared" si="39"/>
      </c>
      <c r="CG51" s="47">
        <f t="shared" si="40"/>
      </c>
      <c r="CH51" s="47">
        <f t="shared" si="41"/>
      </c>
      <c r="CI51" s="47">
        <f t="shared" si="42"/>
      </c>
      <c r="CJ51" s="47">
        <f t="shared" si="43"/>
      </c>
      <c r="CK51" s="47">
        <f t="shared" si="44"/>
      </c>
      <c r="CL51" s="47">
        <f t="shared" si="45"/>
      </c>
    </row>
    <row r="52" spans="1:90" ht="12.75">
      <c r="A52" s="15" t="str">
        <f>'Gene Table'!D51</f>
        <v>Lpl</v>
      </c>
      <c r="B52" s="13" t="s">
        <v>388</v>
      </c>
      <c r="C52" s="14">
        <f>IF('Test Sample Data'!C51="","",IF(SUM('Test Sample Data'!C$3:C$98)&gt;10,IF(AND(ISNUMBER('Test Sample Data'!C51),'Test Sample Data'!C51&lt;35,'Test Sample Data'!C51&gt;0),'Test Sample Data'!C51,35),""))</f>
        <v>28.52641</v>
      </c>
      <c r="D52" s="14">
        <f>IF('Test Sample Data'!D51="","",IF(SUM('Test Sample Data'!D$3:D$98)&gt;10,IF(AND(ISNUMBER('Test Sample Data'!D51),'Test Sample Data'!D51&lt;35,'Test Sample Data'!D51&gt;0),'Test Sample Data'!D51,35),""))</f>
      </c>
      <c r="E52" s="14">
        <f>IF('Test Sample Data'!E51="","",IF(SUM('Test Sample Data'!E$3:E$98)&gt;10,IF(AND(ISNUMBER('Test Sample Data'!E51),'Test Sample Data'!E51&lt;35,'Test Sample Data'!E51&gt;0),'Test Sample Data'!E51,35),""))</f>
      </c>
      <c r="F52" s="14">
        <f>IF('Test Sample Data'!F51="","",IF(SUM('Test Sample Data'!F$3:F$98)&gt;10,IF(AND(ISNUMBER('Test Sample Data'!F51),'Test Sample Data'!F51&lt;35,'Test Sample Data'!F51&gt;0),'Test Sample Data'!F51,35),""))</f>
      </c>
      <c r="G52" s="14">
        <f>IF('Test Sample Data'!G51="","",IF(SUM('Test Sample Data'!G$3:G$98)&gt;10,IF(AND(ISNUMBER('Test Sample Data'!G51),'Test Sample Data'!G51&lt;35,'Test Sample Data'!G51&gt;0),'Test Sample Data'!G51,35),""))</f>
      </c>
      <c r="H52" s="14">
        <f>IF('Test Sample Data'!H51="","",IF(SUM('Test Sample Data'!H$3:H$98)&gt;10,IF(AND(ISNUMBER('Test Sample Data'!H51),'Test Sample Data'!H51&lt;35,'Test Sample Data'!H51&gt;0),'Test Sample Data'!H51,35),""))</f>
      </c>
      <c r="I52" s="14">
        <f>IF('Test Sample Data'!I51="","",IF(SUM('Test Sample Data'!I$3:I$98)&gt;10,IF(AND(ISNUMBER('Test Sample Data'!I51),'Test Sample Data'!I51&lt;35,'Test Sample Data'!I51&gt;0),'Test Sample Data'!I51,35),""))</f>
      </c>
      <c r="J52" s="14">
        <f>IF('Test Sample Data'!J51="","",IF(SUM('Test Sample Data'!J$3:J$98)&gt;10,IF(AND(ISNUMBER('Test Sample Data'!J51),'Test Sample Data'!J51&lt;35,'Test Sample Data'!J51&gt;0),'Test Sample Data'!J51,35),""))</f>
      </c>
      <c r="K52" s="14">
        <f>IF('Test Sample Data'!K51="","",IF(SUM('Test Sample Data'!K$3:K$98)&gt;10,IF(AND(ISNUMBER('Test Sample Data'!K51),'Test Sample Data'!K51&lt;35,'Test Sample Data'!K51&gt;0),'Test Sample Data'!K51,35),""))</f>
      </c>
      <c r="L52" s="14">
        <f>IF('Test Sample Data'!L51="","",IF(SUM('Test Sample Data'!L$3:L$98)&gt;10,IF(AND(ISNUMBER('Test Sample Data'!L51),'Test Sample Data'!L51&lt;35,'Test Sample Data'!L51&gt;0),'Test Sample Data'!L51,35),""))</f>
      </c>
      <c r="M52" s="14" t="str">
        <f>'Gene Table'!D51</f>
        <v>Lpl</v>
      </c>
      <c r="N52" s="13" t="s">
        <v>388</v>
      </c>
      <c r="O52" s="14">
        <f>IF('Control Sample Data'!C51="","",IF(SUM('Control Sample Data'!C$3:C$98)&gt;10,IF(AND(ISNUMBER('Control Sample Data'!C51),'Control Sample Data'!C51&lt;35,'Control Sample Data'!C51&gt;0),'Control Sample Data'!C51,35),""))</f>
        <v>26.958414</v>
      </c>
      <c r="P52" s="14">
        <f>IF('Control Sample Data'!D51="","",IF(SUM('Control Sample Data'!D$3:D$98)&gt;10,IF(AND(ISNUMBER('Control Sample Data'!D51),'Control Sample Data'!D51&lt;35,'Control Sample Data'!D51&gt;0),'Control Sample Data'!D51,35),""))</f>
      </c>
      <c r="Q52" s="14">
        <f>IF('Control Sample Data'!E51="","",IF(SUM('Control Sample Data'!E$3:E$98)&gt;10,IF(AND(ISNUMBER('Control Sample Data'!E51),'Control Sample Data'!E51&lt;35,'Control Sample Data'!E51&gt;0),'Control Sample Data'!E51,35),""))</f>
      </c>
      <c r="R52" s="14">
        <f>IF('Control Sample Data'!F51="","",IF(SUM('Control Sample Data'!F$3:F$98)&gt;10,IF(AND(ISNUMBER('Control Sample Data'!F51),'Control Sample Data'!F51&lt;35,'Control Sample Data'!F51&gt;0),'Control Sample Data'!F51,35),""))</f>
      </c>
      <c r="S52" s="14">
        <f>IF('Control Sample Data'!G51="","",IF(SUM('Control Sample Data'!G$3:G$98)&gt;10,IF(AND(ISNUMBER('Control Sample Data'!G51),'Control Sample Data'!G51&lt;35,'Control Sample Data'!G51&gt;0),'Control Sample Data'!G51,35),""))</f>
      </c>
      <c r="T52" s="14">
        <f>IF('Control Sample Data'!H51="","",IF(SUM('Control Sample Data'!H$3:H$98)&gt;10,IF(AND(ISNUMBER('Control Sample Data'!H51),'Control Sample Data'!H51&lt;35,'Control Sample Data'!H51&gt;0),'Control Sample Data'!H51,35),""))</f>
      </c>
      <c r="U52" s="14">
        <f>IF('Control Sample Data'!I51="","",IF(SUM('Control Sample Data'!I$3:I$98)&gt;10,IF(AND(ISNUMBER('Control Sample Data'!I51),'Control Sample Data'!I51&lt;35,'Control Sample Data'!I51&gt;0),'Control Sample Data'!I51,35),""))</f>
      </c>
      <c r="V52" s="14">
        <f>IF('Control Sample Data'!J51="","",IF(SUM('Control Sample Data'!J$3:J$98)&gt;10,IF(AND(ISNUMBER('Control Sample Data'!J51),'Control Sample Data'!J51&lt;35,'Control Sample Data'!J51&gt;0),'Control Sample Data'!J51,35),""))</f>
      </c>
      <c r="W52" s="14">
        <f>IF('Control Sample Data'!K51="","",IF(SUM('Control Sample Data'!K$3:K$98)&gt;10,IF(AND(ISNUMBER('Control Sample Data'!K51),'Control Sample Data'!K51&lt;35,'Control Sample Data'!K51&gt;0),'Control Sample Data'!K51,35),""))</f>
      </c>
      <c r="X52" s="14">
        <f>IF('Control Sample Data'!L51="","",IF(SUM('Control Sample Data'!L$3:L$98)&gt;10,IF(AND(ISNUMBER('Control Sample Data'!L51),'Control Sample Data'!L51&lt;35,'Control Sample Data'!L51&gt;0),'Control Sample Data'!L51,35),""))</f>
      </c>
      <c r="AS52" s="12" t="str">
        <f t="shared" si="21"/>
        <v>Lpl</v>
      </c>
      <c r="AT52" s="13" t="s">
        <v>388</v>
      </c>
      <c r="AU52" s="14">
        <f t="shared" si="47"/>
        <v>12.773492999999998</v>
      </c>
      <c r="AV52" s="14">
        <f t="shared" si="48"/>
      </c>
      <c r="AW52" s="14">
        <f t="shared" si="49"/>
      </c>
      <c r="AX52" s="14">
        <f t="shared" si="50"/>
      </c>
      <c r="AY52" s="14">
        <f t="shared" si="51"/>
      </c>
      <c r="AZ52" s="14">
        <f t="shared" si="52"/>
      </c>
      <c r="BA52" s="14">
        <f t="shared" si="53"/>
      </c>
      <c r="BB52" s="14">
        <f t="shared" si="54"/>
      </c>
      <c r="BC52" s="14">
        <f t="shared" si="55"/>
      </c>
      <c r="BD52" s="14">
        <f t="shared" si="56"/>
      </c>
      <c r="BE52" s="14">
        <f t="shared" si="57"/>
        <v>11.210014000000001</v>
      </c>
      <c r="BF52" s="14">
        <f t="shared" si="58"/>
      </c>
      <c r="BG52" s="14">
        <f t="shared" si="59"/>
      </c>
      <c r="BH52" s="14">
        <f t="shared" si="60"/>
      </c>
      <c r="BI52" s="14">
        <f t="shared" si="61"/>
      </c>
      <c r="BJ52" s="14">
        <f t="shared" si="62"/>
      </c>
      <c r="BK52" s="14">
        <f t="shared" si="63"/>
      </c>
      <c r="BL52" s="14">
        <f t="shared" si="64"/>
      </c>
      <c r="BM52" s="14">
        <f t="shared" si="65"/>
      </c>
      <c r="BN52" s="14">
        <f t="shared" si="66"/>
      </c>
      <c r="BO52" s="46">
        <f t="shared" si="67"/>
        <v>12.773492999999998</v>
      </c>
      <c r="BP52" s="46">
        <f t="shared" si="68"/>
        <v>11.210014000000001</v>
      </c>
      <c r="BQ52" s="44" t="str">
        <f t="shared" si="25"/>
        <v>Lpl</v>
      </c>
      <c r="BR52" s="13" t="s">
        <v>729</v>
      </c>
      <c r="BS52" s="47">
        <f t="shared" si="26"/>
        <v>0.0001428221141788389</v>
      </c>
      <c r="BT52" s="47">
        <f t="shared" si="27"/>
      </c>
      <c r="BU52" s="47">
        <f t="shared" si="28"/>
      </c>
      <c r="BV52" s="47">
        <f t="shared" si="29"/>
      </c>
      <c r="BW52" s="47">
        <f t="shared" si="30"/>
      </c>
      <c r="BX52" s="47">
        <f t="shared" si="31"/>
      </c>
      <c r="BY52" s="47">
        <f t="shared" si="32"/>
      </c>
      <c r="BZ52" s="47">
        <f t="shared" si="33"/>
      </c>
      <c r="CA52" s="47">
        <f t="shared" si="34"/>
      </c>
      <c r="CB52" s="47">
        <f t="shared" si="35"/>
      </c>
      <c r="CC52" s="47">
        <f t="shared" si="36"/>
        <v>0.00042213322354831516</v>
      </c>
      <c r="CD52" s="47">
        <f t="shared" si="37"/>
      </c>
      <c r="CE52" s="47">
        <f t="shared" si="38"/>
      </c>
      <c r="CF52" s="47">
        <f t="shared" si="39"/>
      </c>
      <c r="CG52" s="47">
        <f t="shared" si="40"/>
      </c>
      <c r="CH52" s="47">
        <f t="shared" si="41"/>
      </c>
      <c r="CI52" s="47">
        <f t="shared" si="42"/>
      </c>
      <c r="CJ52" s="47">
        <f t="shared" si="43"/>
      </c>
      <c r="CK52" s="47">
        <f t="shared" si="44"/>
      </c>
      <c r="CL52" s="47">
        <f t="shared" si="45"/>
      </c>
    </row>
    <row r="53" spans="1:90" ht="12.75">
      <c r="A53" s="15" t="str">
        <f>'Gene Table'!D52</f>
        <v>Mapk1</v>
      </c>
      <c r="B53" s="13" t="s">
        <v>393</v>
      </c>
      <c r="C53" s="14">
        <f>IF('Test Sample Data'!C52="","",IF(SUM('Test Sample Data'!C$3:C$98)&gt;10,IF(AND(ISNUMBER('Test Sample Data'!C52),'Test Sample Data'!C52&lt;35,'Test Sample Data'!C52&gt;0),'Test Sample Data'!C52,35),""))</f>
        <v>25.355274</v>
      </c>
      <c r="D53" s="14">
        <f>IF('Test Sample Data'!D52="","",IF(SUM('Test Sample Data'!D$3:D$98)&gt;10,IF(AND(ISNUMBER('Test Sample Data'!D52),'Test Sample Data'!D52&lt;35,'Test Sample Data'!D52&gt;0),'Test Sample Data'!D52,35),""))</f>
      </c>
      <c r="E53" s="14">
        <f>IF('Test Sample Data'!E52="","",IF(SUM('Test Sample Data'!E$3:E$98)&gt;10,IF(AND(ISNUMBER('Test Sample Data'!E52),'Test Sample Data'!E52&lt;35,'Test Sample Data'!E52&gt;0),'Test Sample Data'!E52,35),""))</f>
      </c>
      <c r="F53" s="14">
        <f>IF('Test Sample Data'!F52="","",IF(SUM('Test Sample Data'!F$3:F$98)&gt;10,IF(AND(ISNUMBER('Test Sample Data'!F52),'Test Sample Data'!F52&lt;35,'Test Sample Data'!F52&gt;0),'Test Sample Data'!F52,35),""))</f>
      </c>
      <c r="G53" s="14">
        <f>IF('Test Sample Data'!G52="","",IF(SUM('Test Sample Data'!G$3:G$98)&gt;10,IF(AND(ISNUMBER('Test Sample Data'!G52),'Test Sample Data'!G52&lt;35,'Test Sample Data'!G52&gt;0),'Test Sample Data'!G52,35),""))</f>
      </c>
      <c r="H53" s="14">
        <f>IF('Test Sample Data'!H52="","",IF(SUM('Test Sample Data'!H$3:H$98)&gt;10,IF(AND(ISNUMBER('Test Sample Data'!H52),'Test Sample Data'!H52&lt;35,'Test Sample Data'!H52&gt;0),'Test Sample Data'!H52,35),""))</f>
      </c>
      <c r="I53" s="14">
        <f>IF('Test Sample Data'!I52="","",IF(SUM('Test Sample Data'!I$3:I$98)&gt;10,IF(AND(ISNUMBER('Test Sample Data'!I52),'Test Sample Data'!I52&lt;35,'Test Sample Data'!I52&gt;0),'Test Sample Data'!I52,35),""))</f>
      </c>
      <c r="J53" s="14">
        <f>IF('Test Sample Data'!J52="","",IF(SUM('Test Sample Data'!J$3:J$98)&gt;10,IF(AND(ISNUMBER('Test Sample Data'!J52),'Test Sample Data'!J52&lt;35,'Test Sample Data'!J52&gt;0),'Test Sample Data'!J52,35),""))</f>
      </c>
      <c r="K53" s="14">
        <f>IF('Test Sample Data'!K52="","",IF(SUM('Test Sample Data'!K$3:K$98)&gt;10,IF(AND(ISNUMBER('Test Sample Data'!K52),'Test Sample Data'!K52&lt;35,'Test Sample Data'!K52&gt;0),'Test Sample Data'!K52,35),""))</f>
      </c>
      <c r="L53" s="14">
        <f>IF('Test Sample Data'!L52="","",IF(SUM('Test Sample Data'!L$3:L$98)&gt;10,IF(AND(ISNUMBER('Test Sample Data'!L52),'Test Sample Data'!L52&lt;35,'Test Sample Data'!L52&gt;0),'Test Sample Data'!L52,35),""))</f>
      </c>
      <c r="M53" s="14" t="str">
        <f>'Gene Table'!D52</f>
        <v>Mapk1</v>
      </c>
      <c r="N53" s="13" t="s">
        <v>393</v>
      </c>
      <c r="O53" s="14">
        <f>IF('Control Sample Data'!C52="","",IF(SUM('Control Sample Data'!C$3:C$98)&gt;10,IF(AND(ISNUMBER('Control Sample Data'!C52),'Control Sample Data'!C52&lt;35,'Control Sample Data'!C52&gt;0),'Control Sample Data'!C52,35),""))</f>
        <v>25.329235</v>
      </c>
      <c r="P53" s="14">
        <f>IF('Control Sample Data'!D52="","",IF(SUM('Control Sample Data'!D$3:D$98)&gt;10,IF(AND(ISNUMBER('Control Sample Data'!D52),'Control Sample Data'!D52&lt;35,'Control Sample Data'!D52&gt;0),'Control Sample Data'!D52,35),""))</f>
      </c>
      <c r="Q53" s="14">
        <f>IF('Control Sample Data'!E52="","",IF(SUM('Control Sample Data'!E$3:E$98)&gt;10,IF(AND(ISNUMBER('Control Sample Data'!E52),'Control Sample Data'!E52&lt;35,'Control Sample Data'!E52&gt;0),'Control Sample Data'!E52,35),""))</f>
      </c>
      <c r="R53" s="14">
        <f>IF('Control Sample Data'!F52="","",IF(SUM('Control Sample Data'!F$3:F$98)&gt;10,IF(AND(ISNUMBER('Control Sample Data'!F52),'Control Sample Data'!F52&lt;35,'Control Sample Data'!F52&gt;0),'Control Sample Data'!F52,35),""))</f>
      </c>
      <c r="S53" s="14">
        <f>IF('Control Sample Data'!G52="","",IF(SUM('Control Sample Data'!G$3:G$98)&gt;10,IF(AND(ISNUMBER('Control Sample Data'!G52),'Control Sample Data'!G52&lt;35,'Control Sample Data'!G52&gt;0),'Control Sample Data'!G52,35),""))</f>
      </c>
      <c r="T53" s="14">
        <f>IF('Control Sample Data'!H52="","",IF(SUM('Control Sample Data'!H$3:H$98)&gt;10,IF(AND(ISNUMBER('Control Sample Data'!H52),'Control Sample Data'!H52&lt;35,'Control Sample Data'!H52&gt;0),'Control Sample Data'!H52,35),""))</f>
      </c>
      <c r="U53" s="14">
        <f>IF('Control Sample Data'!I52="","",IF(SUM('Control Sample Data'!I$3:I$98)&gt;10,IF(AND(ISNUMBER('Control Sample Data'!I52),'Control Sample Data'!I52&lt;35,'Control Sample Data'!I52&gt;0),'Control Sample Data'!I52,35),""))</f>
      </c>
      <c r="V53" s="14">
        <f>IF('Control Sample Data'!J52="","",IF(SUM('Control Sample Data'!J$3:J$98)&gt;10,IF(AND(ISNUMBER('Control Sample Data'!J52),'Control Sample Data'!J52&lt;35,'Control Sample Data'!J52&gt;0),'Control Sample Data'!J52,35),""))</f>
      </c>
      <c r="W53" s="14">
        <f>IF('Control Sample Data'!K52="","",IF(SUM('Control Sample Data'!K$3:K$98)&gt;10,IF(AND(ISNUMBER('Control Sample Data'!K52),'Control Sample Data'!K52&lt;35,'Control Sample Data'!K52&gt;0),'Control Sample Data'!K52,35),""))</f>
      </c>
      <c r="X53" s="14">
        <f>IF('Control Sample Data'!L52="","",IF(SUM('Control Sample Data'!L$3:L$98)&gt;10,IF(AND(ISNUMBER('Control Sample Data'!L52),'Control Sample Data'!L52&lt;35,'Control Sample Data'!L52&gt;0),'Control Sample Data'!L52,35),""))</f>
      </c>
      <c r="AS53" s="12" t="str">
        <f t="shared" si="21"/>
        <v>Mapk1</v>
      </c>
      <c r="AT53" s="13" t="s">
        <v>393</v>
      </c>
      <c r="AU53" s="14">
        <f t="shared" si="47"/>
        <v>9.602357000000001</v>
      </c>
      <c r="AV53" s="14">
        <f t="shared" si="48"/>
      </c>
      <c r="AW53" s="14">
        <f t="shared" si="49"/>
      </c>
      <c r="AX53" s="14">
        <f t="shared" si="50"/>
      </c>
      <c r="AY53" s="14">
        <f t="shared" si="51"/>
      </c>
      <c r="AZ53" s="14">
        <f t="shared" si="52"/>
      </c>
      <c r="BA53" s="14">
        <f t="shared" si="53"/>
      </c>
      <c r="BB53" s="14">
        <f t="shared" si="54"/>
      </c>
      <c r="BC53" s="14">
        <f t="shared" si="55"/>
      </c>
      <c r="BD53" s="14">
        <f t="shared" si="56"/>
      </c>
      <c r="BE53" s="14">
        <f t="shared" si="57"/>
        <v>9.580835</v>
      </c>
      <c r="BF53" s="14">
        <f t="shared" si="58"/>
      </c>
      <c r="BG53" s="14">
        <f t="shared" si="59"/>
      </c>
      <c r="BH53" s="14">
        <f t="shared" si="60"/>
      </c>
      <c r="BI53" s="14">
        <f t="shared" si="61"/>
      </c>
      <c r="BJ53" s="14">
        <f t="shared" si="62"/>
      </c>
      <c r="BK53" s="14">
        <f t="shared" si="63"/>
      </c>
      <c r="BL53" s="14">
        <f t="shared" si="64"/>
      </c>
      <c r="BM53" s="14">
        <f t="shared" si="65"/>
      </c>
      <c r="BN53" s="14">
        <f t="shared" si="66"/>
      </c>
      <c r="BO53" s="46">
        <f t="shared" si="67"/>
        <v>9.602357000000001</v>
      </c>
      <c r="BP53" s="46">
        <f t="shared" si="68"/>
        <v>9.580835</v>
      </c>
      <c r="BQ53" s="44" t="str">
        <f t="shared" si="25"/>
        <v>Mapk1</v>
      </c>
      <c r="BR53" s="13" t="s">
        <v>730</v>
      </c>
      <c r="BS53" s="47">
        <f t="shared" si="26"/>
        <v>0.0012864784448247321</v>
      </c>
      <c r="BT53" s="47">
        <f t="shared" si="27"/>
      </c>
      <c r="BU53" s="47">
        <f t="shared" si="28"/>
      </c>
      <c r="BV53" s="47">
        <f t="shared" si="29"/>
      </c>
      <c r="BW53" s="47">
        <f t="shared" si="30"/>
      </c>
      <c r="BX53" s="47">
        <f t="shared" si="31"/>
      </c>
      <c r="BY53" s="47">
        <f t="shared" si="32"/>
      </c>
      <c r="BZ53" s="47">
        <f t="shared" si="33"/>
      </c>
      <c r="CA53" s="47">
        <f t="shared" si="34"/>
      </c>
      <c r="CB53" s="47">
        <f t="shared" si="35"/>
      </c>
      <c r="CC53" s="47">
        <f t="shared" si="36"/>
        <v>0.0013058138827540034</v>
      </c>
      <c r="CD53" s="47">
        <f t="shared" si="37"/>
      </c>
      <c r="CE53" s="47">
        <f t="shared" si="38"/>
      </c>
      <c r="CF53" s="47">
        <f t="shared" si="39"/>
      </c>
      <c r="CG53" s="47">
        <f t="shared" si="40"/>
      </c>
      <c r="CH53" s="47">
        <f t="shared" si="41"/>
      </c>
      <c r="CI53" s="47">
        <f t="shared" si="42"/>
      </c>
      <c r="CJ53" s="47">
        <f t="shared" si="43"/>
      </c>
      <c r="CK53" s="47">
        <f t="shared" si="44"/>
      </c>
      <c r="CL53" s="47">
        <f t="shared" si="45"/>
      </c>
    </row>
    <row r="54" spans="1:90" ht="12.75">
      <c r="A54" s="15" t="str">
        <f>'Gene Table'!D53</f>
        <v>Mapk8</v>
      </c>
      <c r="B54" s="13" t="s">
        <v>399</v>
      </c>
      <c r="C54" s="14">
        <f>IF('Test Sample Data'!C53="","",IF(SUM('Test Sample Data'!C$3:C$98)&gt;10,IF(AND(ISNUMBER('Test Sample Data'!C53),'Test Sample Data'!C53&lt;35,'Test Sample Data'!C53&gt;0),'Test Sample Data'!C53,35),""))</f>
        <v>24.41429</v>
      </c>
      <c r="D54" s="14">
        <f>IF('Test Sample Data'!D53="","",IF(SUM('Test Sample Data'!D$3:D$98)&gt;10,IF(AND(ISNUMBER('Test Sample Data'!D53),'Test Sample Data'!D53&lt;35,'Test Sample Data'!D53&gt;0),'Test Sample Data'!D53,35),""))</f>
      </c>
      <c r="E54" s="14">
        <f>IF('Test Sample Data'!E53="","",IF(SUM('Test Sample Data'!E$3:E$98)&gt;10,IF(AND(ISNUMBER('Test Sample Data'!E53),'Test Sample Data'!E53&lt;35,'Test Sample Data'!E53&gt;0),'Test Sample Data'!E53,35),""))</f>
      </c>
      <c r="F54" s="14">
        <f>IF('Test Sample Data'!F53="","",IF(SUM('Test Sample Data'!F$3:F$98)&gt;10,IF(AND(ISNUMBER('Test Sample Data'!F53),'Test Sample Data'!F53&lt;35,'Test Sample Data'!F53&gt;0),'Test Sample Data'!F53,35),""))</f>
      </c>
      <c r="G54" s="14">
        <f>IF('Test Sample Data'!G53="","",IF(SUM('Test Sample Data'!G$3:G$98)&gt;10,IF(AND(ISNUMBER('Test Sample Data'!G53),'Test Sample Data'!G53&lt;35,'Test Sample Data'!G53&gt;0),'Test Sample Data'!G53,35),""))</f>
      </c>
      <c r="H54" s="14">
        <f>IF('Test Sample Data'!H53="","",IF(SUM('Test Sample Data'!H$3:H$98)&gt;10,IF(AND(ISNUMBER('Test Sample Data'!H53),'Test Sample Data'!H53&lt;35,'Test Sample Data'!H53&gt;0),'Test Sample Data'!H53,35),""))</f>
      </c>
      <c r="I54" s="14">
        <f>IF('Test Sample Data'!I53="","",IF(SUM('Test Sample Data'!I$3:I$98)&gt;10,IF(AND(ISNUMBER('Test Sample Data'!I53),'Test Sample Data'!I53&lt;35,'Test Sample Data'!I53&gt;0),'Test Sample Data'!I53,35),""))</f>
      </c>
      <c r="J54" s="14">
        <f>IF('Test Sample Data'!J53="","",IF(SUM('Test Sample Data'!J$3:J$98)&gt;10,IF(AND(ISNUMBER('Test Sample Data'!J53),'Test Sample Data'!J53&lt;35,'Test Sample Data'!J53&gt;0),'Test Sample Data'!J53,35),""))</f>
      </c>
      <c r="K54" s="14">
        <f>IF('Test Sample Data'!K53="","",IF(SUM('Test Sample Data'!K$3:K$98)&gt;10,IF(AND(ISNUMBER('Test Sample Data'!K53),'Test Sample Data'!K53&lt;35,'Test Sample Data'!K53&gt;0),'Test Sample Data'!K53,35),""))</f>
      </c>
      <c r="L54" s="14">
        <f>IF('Test Sample Data'!L53="","",IF(SUM('Test Sample Data'!L$3:L$98)&gt;10,IF(AND(ISNUMBER('Test Sample Data'!L53),'Test Sample Data'!L53&lt;35,'Test Sample Data'!L53&gt;0),'Test Sample Data'!L53,35),""))</f>
      </c>
      <c r="M54" s="14" t="str">
        <f>'Gene Table'!D53</f>
        <v>Mapk8</v>
      </c>
      <c r="N54" s="13" t="s">
        <v>399</v>
      </c>
      <c r="O54" s="14">
        <f>IF('Control Sample Data'!C53="","",IF(SUM('Control Sample Data'!C$3:C$98)&gt;10,IF(AND(ISNUMBER('Control Sample Data'!C53),'Control Sample Data'!C53&lt;35,'Control Sample Data'!C53&gt;0),'Control Sample Data'!C53,35),""))</f>
        <v>24.215578</v>
      </c>
      <c r="P54" s="14">
        <f>IF('Control Sample Data'!D53="","",IF(SUM('Control Sample Data'!D$3:D$98)&gt;10,IF(AND(ISNUMBER('Control Sample Data'!D53),'Control Sample Data'!D53&lt;35,'Control Sample Data'!D53&gt;0),'Control Sample Data'!D53,35),""))</f>
      </c>
      <c r="Q54" s="14">
        <f>IF('Control Sample Data'!E53="","",IF(SUM('Control Sample Data'!E$3:E$98)&gt;10,IF(AND(ISNUMBER('Control Sample Data'!E53),'Control Sample Data'!E53&lt;35,'Control Sample Data'!E53&gt;0),'Control Sample Data'!E53,35),""))</f>
      </c>
      <c r="R54" s="14">
        <f>IF('Control Sample Data'!F53="","",IF(SUM('Control Sample Data'!F$3:F$98)&gt;10,IF(AND(ISNUMBER('Control Sample Data'!F53),'Control Sample Data'!F53&lt;35,'Control Sample Data'!F53&gt;0),'Control Sample Data'!F53,35),""))</f>
      </c>
      <c r="S54" s="14">
        <f>IF('Control Sample Data'!G53="","",IF(SUM('Control Sample Data'!G$3:G$98)&gt;10,IF(AND(ISNUMBER('Control Sample Data'!G53),'Control Sample Data'!G53&lt;35,'Control Sample Data'!G53&gt;0),'Control Sample Data'!G53,35),""))</f>
      </c>
      <c r="T54" s="14">
        <f>IF('Control Sample Data'!H53="","",IF(SUM('Control Sample Data'!H$3:H$98)&gt;10,IF(AND(ISNUMBER('Control Sample Data'!H53),'Control Sample Data'!H53&lt;35,'Control Sample Data'!H53&gt;0),'Control Sample Data'!H53,35),""))</f>
      </c>
      <c r="U54" s="14">
        <f>IF('Control Sample Data'!I53="","",IF(SUM('Control Sample Data'!I$3:I$98)&gt;10,IF(AND(ISNUMBER('Control Sample Data'!I53),'Control Sample Data'!I53&lt;35,'Control Sample Data'!I53&gt;0),'Control Sample Data'!I53,35),""))</f>
      </c>
      <c r="V54" s="14">
        <f>IF('Control Sample Data'!J53="","",IF(SUM('Control Sample Data'!J$3:J$98)&gt;10,IF(AND(ISNUMBER('Control Sample Data'!J53),'Control Sample Data'!J53&lt;35,'Control Sample Data'!J53&gt;0),'Control Sample Data'!J53,35),""))</f>
      </c>
      <c r="W54" s="14">
        <f>IF('Control Sample Data'!K53="","",IF(SUM('Control Sample Data'!K$3:K$98)&gt;10,IF(AND(ISNUMBER('Control Sample Data'!K53),'Control Sample Data'!K53&lt;35,'Control Sample Data'!K53&gt;0),'Control Sample Data'!K53,35),""))</f>
      </c>
      <c r="X54" s="14">
        <f>IF('Control Sample Data'!L53="","",IF(SUM('Control Sample Data'!L$3:L$98)&gt;10,IF(AND(ISNUMBER('Control Sample Data'!L53),'Control Sample Data'!L53&lt;35,'Control Sample Data'!L53&gt;0),'Control Sample Data'!L53,35),""))</f>
      </c>
      <c r="AS54" s="12" t="str">
        <f t="shared" si="21"/>
        <v>Mapk8</v>
      </c>
      <c r="AT54" s="13" t="s">
        <v>399</v>
      </c>
      <c r="AU54" s="14">
        <f t="shared" si="47"/>
        <v>8.661373000000001</v>
      </c>
      <c r="AV54" s="14">
        <f t="shared" si="48"/>
      </c>
      <c r="AW54" s="14">
        <f t="shared" si="49"/>
      </c>
      <c r="AX54" s="14">
        <f t="shared" si="50"/>
      </c>
      <c r="AY54" s="14">
        <f t="shared" si="51"/>
      </c>
      <c r="AZ54" s="14">
        <f t="shared" si="52"/>
      </c>
      <c r="BA54" s="14">
        <f t="shared" si="53"/>
      </c>
      <c r="BB54" s="14">
        <f t="shared" si="54"/>
      </c>
      <c r="BC54" s="14">
        <f t="shared" si="55"/>
      </c>
      <c r="BD54" s="14">
        <f t="shared" si="56"/>
      </c>
      <c r="BE54" s="14">
        <f t="shared" si="57"/>
        <v>8.467178</v>
      </c>
      <c r="BF54" s="14">
        <f t="shared" si="58"/>
      </c>
      <c r="BG54" s="14">
        <f t="shared" si="59"/>
      </c>
      <c r="BH54" s="14">
        <f t="shared" si="60"/>
      </c>
      <c r="BI54" s="14">
        <f t="shared" si="61"/>
      </c>
      <c r="BJ54" s="14">
        <f t="shared" si="62"/>
      </c>
      <c r="BK54" s="14">
        <f t="shared" si="63"/>
      </c>
      <c r="BL54" s="14">
        <f t="shared" si="64"/>
      </c>
      <c r="BM54" s="14">
        <f t="shared" si="65"/>
      </c>
      <c r="BN54" s="14">
        <f t="shared" si="66"/>
      </c>
      <c r="BO54" s="46">
        <f t="shared" si="67"/>
        <v>8.661373000000001</v>
      </c>
      <c r="BP54" s="46">
        <f t="shared" si="68"/>
        <v>8.467178</v>
      </c>
      <c r="BQ54" s="44" t="str">
        <f t="shared" si="25"/>
        <v>Mapk8</v>
      </c>
      <c r="BR54" s="13" t="s">
        <v>731</v>
      </c>
      <c r="BS54" s="47">
        <f t="shared" si="26"/>
        <v>0.0024698292143317856</v>
      </c>
      <c r="BT54" s="47">
        <f t="shared" si="27"/>
      </c>
      <c r="BU54" s="47">
        <f t="shared" si="28"/>
      </c>
      <c r="BV54" s="47">
        <f t="shared" si="29"/>
      </c>
      <c r="BW54" s="47">
        <f t="shared" si="30"/>
      </c>
      <c r="BX54" s="47">
        <f t="shared" si="31"/>
      </c>
      <c r="BY54" s="47">
        <f t="shared" si="32"/>
      </c>
      <c r="BZ54" s="47">
        <f t="shared" si="33"/>
      </c>
      <c r="CA54" s="47">
        <f t="shared" si="34"/>
      </c>
      <c r="CB54" s="47">
        <f t="shared" si="35"/>
      </c>
      <c r="CC54" s="47">
        <f t="shared" si="36"/>
        <v>0.0028256960425200525</v>
      </c>
      <c r="CD54" s="47">
        <f t="shared" si="37"/>
      </c>
      <c r="CE54" s="47">
        <f t="shared" si="38"/>
      </c>
      <c r="CF54" s="47">
        <f t="shared" si="39"/>
      </c>
      <c r="CG54" s="47">
        <f t="shared" si="40"/>
      </c>
      <c r="CH54" s="47">
        <f t="shared" si="41"/>
      </c>
      <c r="CI54" s="47">
        <f t="shared" si="42"/>
      </c>
      <c r="CJ54" s="47">
        <f t="shared" si="43"/>
      </c>
      <c r="CK54" s="47">
        <f t="shared" si="44"/>
      </c>
      <c r="CL54" s="47">
        <f t="shared" si="45"/>
      </c>
    </row>
    <row r="55" spans="1:90" ht="12.75">
      <c r="A55" s="15" t="str">
        <f>'Gene Table'!D54</f>
        <v>Mlxipl</v>
      </c>
      <c r="B55" s="13" t="s">
        <v>405</v>
      </c>
      <c r="C55" s="14">
        <f>IF('Test Sample Data'!C54="","",IF(SUM('Test Sample Data'!C$3:C$98)&gt;10,IF(AND(ISNUMBER('Test Sample Data'!C54),'Test Sample Data'!C54&lt;35,'Test Sample Data'!C54&gt;0),'Test Sample Data'!C54,35),""))</f>
        <v>22.761356</v>
      </c>
      <c r="D55" s="14">
        <f>IF('Test Sample Data'!D54="","",IF(SUM('Test Sample Data'!D$3:D$98)&gt;10,IF(AND(ISNUMBER('Test Sample Data'!D54),'Test Sample Data'!D54&lt;35,'Test Sample Data'!D54&gt;0),'Test Sample Data'!D54,35),""))</f>
      </c>
      <c r="E55" s="14">
        <f>IF('Test Sample Data'!E54="","",IF(SUM('Test Sample Data'!E$3:E$98)&gt;10,IF(AND(ISNUMBER('Test Sample Data'!E54),'Test Sample Data'!E54&lt;35,'Test Sample Data'!E54&gt;0),'Test Sample Data'!E54,35),""))</f>
      </c>
      <c r="F55" s="14">
        <f>IF('Test Sample Data'!F54="","",IF(SUM('Test Sample Data'!F$3:F$98)&gt;10,IF(AND(ISNUMBER('Test Sample Data'!F54),'Test Sample Data'!F54&lt;35,'Test Sample Data'!F54&gt;0),'Test Sample Data'!F54,35),""))</f>
      </c>
      <c r="G55" s="14">
        <f>IF('Test Sample Data'!G54="","",IF(SUM('Test Sample Data'!G$3:G$98)&gt;10,IF(AND(ISNUMBER('Test Sample Data'!G54),'Test Sample Data'!G54&lt;35,'Test Sample Data'!G54&gt;0),'Test Sample Data'!G54,35),""))</f>
      </c>
      <c r="H55" s="14">
        <f>IF('Test Sample Data'!H54="","",IF(SUM('Test Sample Data'!H$3:H$98)&gt;10,IF(AND(ISNUMBER('Test Sample Data'!H54),'Test Sample Data'!H54&lt;35,'Test Sample Data'!H54&gt;0),'Test Sample Data'!H54,35),""))</f>
      </c>
      <c r="I55" s="14">
        <f>IF('Test Sample Data'!I54="","",IF(SUM('Test Sample Data'!I$3:I$98)&gt;10,IF(AND(ISNUMBER('Test Sample Data'!I54),'Test Sample Data'!I54&lt;35,'Test Sample Data'!I54&gt;0),'Test Sample Data'!I54,35),""))</f>
      </c>
      <c r="J55" s="14">
        <f>IF('Test Sample Data'!J54="","",IF(SUM('Test Sample Data'!J$3:J$98)&gt;10,IF(AND(ISNUMBER('Test Sample Data'!J54),'Test Sample Data'!J54&lt;35,'Test Sample Data'!J54&gt;0),'Test Sample Data'!J54,35),""))</f>
      </c>
      <c r="K55" s="14">
        <f>IF('Test Sample Data'!K54="","",IF(SUM('Test Sample Data'!K$3:K$98)&gt;10,IF(AND(ISNUMBER('Test Sample Data'!K54),'Test Sample Data'!K54&lt;35,'Test Sample Data'!K54&gt;0),'Test Sample Data'!K54,35),""))</f>
      </c>
      <c r="L55" s="14">
        <f>IF('Test Sample Data'!L54="","",IF(SUM('Test Sample Data'!L$3:L$98)&gt;10,IF(AND(ISNUMBER('Test Sample Data'!L54),'Test Sample Data'!L54&lt;35,'Test Sample Data'!L54&gt;0),'Test Sample Data'!L54,35),""))</f>
      </c>
      <c r="M55" s="14" t="str">
        <f>'Gene Table'!D54</f>
        <v>Mlxipl</v>
      </c>
      <c r="N55" s="13" t="s">
        <v>405</v>
      </c>
      <c r="O55" s="14">
        <f>IF('Control Sample Data'!C54="","",IF(SUM('Control Sample Data'!C$3:C$98)&gt;10,IF(AND(ISNUMBER('Control Sample Data'!C54),'Control Sample Data'!C54&lt;35,'Control Sample Data'!C54&gt;0),'Control Sample Data'!C54,35),""))</f>
        <v>21.138622</v>
      </c>
      <c r="P55" s="14">
        <f>IF('Control Sample Data'!D54="","",IF(SUM('Control Sample Data'!D$3:D$98)&gt;10,IF(AND(ISNUMBER('Control Sample Data'!D54),'Control Sample Data'!D54&lt;35,'Control Sample Data'!D54&gt;0),'Control Sample Data'!D54,35),""))</f>
      </c>
      <c r="Q55" s="14">
        <f>IF('Control Sample Data'!E54="","",IF(SUM('Control Sample Data'!E$3:E$98)&gt;10,IF(AND(ISNUMBER('Control Sample Data'!E54),'Control Sample Data'!E54&lt;35,'Control Sample Data'!E54&gt;0),'Control Sample Data'!E54,35),""))</f>
      </c>
      <c r="R55" s="14">
        <f>IF('Control Sample Data'!F54="","",IF(SUM('Control Sample Data'!F$3:F$98)&gt;10,IF(AND(ISNUMBER('Control Sample Data'!F54),'Control Sample Data'!F54&lt;35,'Control Sample Data'!F54&gt;0),'Control Sample Data'!F54,35),""))</f>
      </c>
      <c r="S55" s="14">
        <f>IF('Control Sample Data'!G54="","",IF(SUM('Control Sample Data'!G$3:G$98)&gt;10,IF(AND(ISNUMBER('Control Sample Data'!G54),'Control Sample Data'!G54&lt;35,'Control Sample Data'!G54&gt;0),'Control Sample Data'!G54,35),""))</f>
      </c>
      <c r="T55" s="14">
        <f>IF('Control Sample Data'!H54="","",IF(SUM('Control Sample Data'!H$3:H$98)&gt;10,IF(AND(ISNUMBER('Control Sample Data'!H54),'Control Sample Data'!H54&lt;35,'Control Sample Data'!H54&gt;0),'Control Sample Data'!H54,35),""))</f>
      </c>
      <c r="U55" s="14">
        <f>IF('Control Sample Data'!I54="","",IF(SUM('Control Sample Data'!I$3:I$98)&gt;10,IF(AND(ISNUMBER('Control Sample Data'!I54),'Control Sample Data'!I54&lt;35,'Control Sample Data'!I54&gt;0),'Control Sample Data'!I54,35),""))</f>
      </c>
      <c r="V55" s="14">
        <f>IF('Control Sample Data'!J54="","",IF(SUM('Control Sample Data'!J$3:J$98)&gt;10,IF(AND(ISNUMBER('Control Sample Data'!J54),'Control Sample Data'!J54&lt;35,'Control Sample Data'!J54&gt;0),'Control Sample Data'!J54,35),""))</f>
      </c>
      <c r="W55" s="14">
        <f>IF('Control Sample Data'!K54="","",IF(SUM('Control Sample Data'!K$3:K$98)&gt;10,IF(AND(ISNUMBER('Control Sample Data'!K54),'Control Sample Data'!K54&lt;35,'Control Sample Data'!K54&gt;0),'Control Sample Data'!K54,35),""))</f>
      </c>
      <c r="X55" s="14">
        <f>IF('Control Sample Data'!L54="","",IF(SUM('Control Sample Data'!L$3:L$98)&gt;10,IF(AND(ISNUMBER('Control Sample Data'!L54),'Control Sample Data'!L54&lt;35,'Control Sample Data'!L54&gt;0),'Control Sample Data'!L54,35),""))</f>
      </c>
      <c r="AS55" s="12" t="str">
        <f t="shared" si="21"/>
        <v>Mlxipl</v>
      </c>
      <c r="AT55" s="13" t="s">
        <v>405</v>
      </c>
      <c r="AU55" s="14">
        <f t="shared" si="47"/>
        <v>7.008438999999999</v>
      </c>
      <c r="AV55" s="14">
        <f t="shared" si="48"/>
      </c>
      <c r="AW55" s="14">
        <f t="shared" si="49"/>
      </c>
      <c r="AX55" s="14">
        <f t="shared" si="50"/>
      </c>
      <c r="AY55" s="14">
        <f t="shared" si="51"/>
      </c>
      <c r="AZ55" s="14">
        <f t="shared" si="52"/>
      </c>
      <c r="BA55" s="14">
        <f t="shared" si="53"/>
      </c>
      <c r="BB55" s="14">
        <f t="shared" si="54"/>
      </c>
      <c r="BC55" s="14">
        <f t="shared" si="55"/>
      </c>
      <c r="BD55" s="14">
        <f t="shared" si="56"/>
      </c>
      <c r="BE55" s="14">
        <f t="shared" si="57"/>
        <v>5.390222000000001</v>
      </c>
      <c r="BF55" s="14">
        <f t="shared" si="58"/>
      </c>
      <c r="BG55" s="14">
        <f t="shared" si="59"/>
      </c>
      <c r="BH55" s="14">
        <f t="shared" si="60"/>
      </c>
      <c r="BI55" s="14">
        <f t="shared" si="61"/>
      </c>
      <c r="BJ55" s="14">
        <f t="shared" si="62"/>
      </c>
      <c r="BK55" s="14">
        <f t="shared" si="63"/>
      </c>
      <c r="BL55" s="14">
        <f t="shared" si="64"/>
      </c>
      <c r="BM55" s="14">
        <f t="shared" si="65"/>
      </c>
      <c r="BN55" s="14">
        <f t="shared" si="66"/>
      </c>
      <c r="BO55" s="46">
        <f aca="true" t="shared" si="69" ref="BO55:BO87">IF(ISERROR(AVERAGE(AU55:BD55)),"N/A",AVERAGE(AU55:BD55))</f>
        <v>7.008438999999999</v>
      </c>
      <c r="BP55" s="46">
        <f aca="true" t="shared" si="70" ref="BP55:BP87">IF(ISERROR(AVERAGE(BE55:BN55)),"N/A",AVERAGE(BE55:BN55))</f>
        <v>5.390222000000001</v>
      </c>
      <c r="BQ55" s="44" t="str">
        <f t="shared" si="25"/>
        <v>Mlxipl</v>
      </c>
      <c r="BR55" s="13" t="s">
        <v>732</v>
      </c>
      <c r="BS55" s="47">
        <f t="shared" si="26"/>
        <v>0.007766934420142572</v>
      </c>
      <c r="BT55" s="47">
        <f t="shared" si="27"/>
      </c>
      <c r="BU55" s="47">
        <f t="shared" si="28"/>
      </c>
      <c r="BV55" s="47">
        <f t="shared" si="29"/>
      </c>
      <c r="BW55" s="47">
        <f t="shared" si="30"/>
      </c>
      <c r="BX55" s="47">
        <f t="shared" si="31"/>
      </c>
      <c r="BY55" s="47">
        <f t="shared" si="32"/>
      </c>
      <c r="BZ55" s="47">
        <f t="shared" si="33"/>
      </c>
      <c r="CA55" s="47">
        <f t="shared" si="34"/>
      </c>
      <c r="CB55" s="47">
        <f t="shared" si="35"/>
      </c>
      <c r="CC55" s="47">
        <f t="shared" si="36"/>
        <v>0.02384413075447067</v>
      </c>
      <c r="CD55" s="47">
        <f t="shared" si="37"/>
      </c>
      <c r="CE55" s="47">
        <f t="shared" si="38"/>
      </c>
      <c r="CF55" s="47">
        <f t="shared" si="39"/>
      </c>
      <c r="CG55" s="47">
        <f t="shared" si="40"/>
      </c>
      <c r="CH55" s="47">
        <f t="shared" si="41"/>
      </c>
      <c r="CI55" s="47">
        <f t="shared" si="42"/>
      </c>
      <c r="CJ55" s="47">
        <f t="shared" si="43"/>
      </c>
      <c r="CK55" s="47">
        <f t="shared" si="44"/>
      </c>
      <c r="CL55" s="47">
        <f t="shared" si="45"/>
      </c>
    </row>
    <row r="56" spans="1:90" ht="12.75">
      <c r="A56" s="15" t="str">
        <f>'Gene Table'!D55</f>
        <v>Mtor</v>
      </c>
      <c r="B56" s="13" t="s">
        <v>411</v>
      </c>
      <c r="C56" s="14">
        <f>IF('Test Sample Data'!C55="","",IF(SUM('Test Sample Data'!C$3:C$98)&gt;10,IF(AND(ISNUMBER('Test Sample Data'!C55),'Test Sample Data'!C55&lt;35,'Test Sample Data'!C55&gt;0),'Test Sample Data'!C55,35),""))</f>
        <v>27.31942</v>
      </c>
      <c r="D56" s="14">
        <f>IF('Test Sample Data'!D55="","",IF(SUM('Test Sample Data'!D$3:D$98)&gt;10,IF(AND(ISNUMBER('Test Sample Data'!D55),'Test Sample Data'!D55&lt;35,'Test Sample Data'!D55&gt;0),'Test Sample Data'!D55,35),""))</f>
      </c>
      <c r="E56" s="14">
        <f>IF('Test Sample Data'!E55="","",IF(SUM('Test Sample Data'!E$3:E$98)&gt;10,IF(AND(ISNUMBER('Test Sample Data'!E55),'Test Sample Data'!E55&lt;35,'Test Sample Data'!E55&gt;0),'Test Sample Data'!E55,35),""))</f>
      </c>
      <c r="F56" s="14">
        <f>IF('Test Sample Data'!F55="","",IF(SUM('Test Sample Data'!F$3:F$98)&gt;10,IF(AND(ISNUMBER('Test Sample Data'!F55),'Test Sample Data'!F55&lt;35,'Test Sample Data'!F55&gt;0),'Test Sample Data'!F55,35),""))</f>
      </c>
      <c r="G56" s="14">
        <f>IF('Test Sample Data'!G55="","",IF(SUM('Test Sample Data'!G$3:G$98)&gt;10,IF(AND(ISNUMBER('Test Sample Data'!G55),'Test Sample Data'!G55&lt;35,'Test Sample Data'!G55&gt;0),'Test Sample Data'!G55,35),""))</f>
      </c>
      <c r="H56" s="14">
        <f>IF('Test Sample Data'!H55="","",IF(SUM('Test Sample Data'!H$3:H$98)&gt;10,IF(AND(ISNUMBER('Test Sample Data'!H55),'Test Sample Data'!H55&lt;35,'Test Sample Data'!H55&gt;0),'Test Sample Data'!H55,35),""))</f>
      </c>
      <c r="I56" s="14">
        <f>IF('Test Sample Data'!I55="","",IF(SUM('Test Sample Data'!I$3:I$98)&gt;10,IF(AND(ISNUMBER('Test Sample Data'!I55),'Test Sample Data'!I55&lt;35,'Test Sample Data'!I55&gt;0),'Test Sample Data'!I55,35),""))</f>
      </c>
      <c r="J56" s="14">
        <f>IF('Test Sample Data'!J55="","",IF(SUM('Test Sample Data'!J$3:J$98)&gt;10,IF(AND(ISNUMBER('Test Sample Data'!J55),'Test Sample Data'!J55&lt;35,'Test Sample Data'!J55&gt;0),'Test Sample Data'!J55,35),""))</f>
      </c>
      <c r="K56" s="14">
        <f>IF('Test Sample Data'!K55="","",IF(SUM('Test Sample Data'!K$3:K$98)&gt;10,IF(AND(ISNUMBER('Test Sample Data'!K55),'Test Sample Data'!K55&lt;35,'Test Sample Data'!K55&gt;0),'Test Sample Data'!K55,35),""))</f>
      </c>
      <c r="L56" s="14">
        <f>IF('Test Sample Data'!L55="","",IF(SUM('Test Sample Data'!L$3:L$98)&gt;10,IF(AND(ISNUMBER('Test Sample Data'!L55),'Test Sample Data'!L55&lt;35,'Test Sample Data'!L55&gt;0),'Test Sample Data'!L55,35),""))</f>
      </c>
      <c r="M56" s="14" t="str">
        <f>'Gene Table'!D55</f>
        <v>Mtor</v>
      </c>
      <c r="N56" s="13" t="s">
        <v>411</v>
      </c>
      <c r="O56" s="14">
        <f>IF('Control Sample Data'!C55="","",IF(SUM('Control Sample Data'!C$3:C$98)&gt;10,IF(AND(ISNUMBER('Control Sample Data'!C55),'Control Sample Data'!C55&lt;35,'Control Sample Data'!C55&gt;0),'Control Sample Data'!C55,35),""))</f>
        <v>25.874987</v>
      </c>
      <c r="P56" s="14">
        <f>IF('Control Sample Data'!D55="","",IF(SUM('Control Sample Data'!D$3:D$98)&gt;10,IF(AND(ISNUMBER('Control Sample Data'!D55),'Control Sample Data'!D55&lt;35,'Control Sample Data'!D55&gt;0),'Control Sample Data'!D55,35),""))</f>
      </c>
      <c r="Q56" s="14">
        <f>IF('Control Sample Data'!E55="","",IF(SUM('Control Sample Data'!E$3:E$98)&gt;10,IF(AND(ISNUMBER('Control Sample Data'!E55),'Control Sample Data'!E55&lt;35,'Control Sample Data'!E55&gt;0),'Control Sample Data'!E55,35),""))</f>
      </c>
      <c r="R56" s="14">
        <f>IF('Control Sample Data'!F55="","",IF(SUM('Control Sample Data'!F$3:F$98)&gt;10,IF(AND(ISNUMBER('Control Sample Data'!F55),'Control Sample Data'!F55&lt;35,'Control Sample Data'!F55&gt;0),'Control Sample Data'!F55,35),""))</f>
      </c>
      <c r="S56" s="14">
        <f>IF('Control Sample Data'!G55="","",IF(SUM('Control Sample Data'!G$3:G$98)&gt;10,IF(AND(ISNUMBER('Control Sample Data'!G55),'Control Sample Data'!G55&lt;35,'Control Sample Data'!G55&gt;0),'Control Sample Data'!G55,35),""))</f>
      </c>
      <c r="T56" s="14">
        <f>IF('Control Sample Data'!H55="","",IF(SUM('Control Sample Data'!H$3:H$98)&gt;10,IF(AND(ISNUMBER('Control Sample Data'!H55),'Control Sample Data'!H55&lt;35,'Control Sample Data'!H55&gt;0),'Control Sample Data'!H55,35),""))</f>
      </c>
      <c r="U56" s="14">
        <f>IF('Control Sample Data'!I55="","",IF(SUM('Control Sample Data'!I$3:I$98)&gt;10,IF(AND(ISNUMBER('Control Sample Data'!I55),'Control Sample Data'!I55&lt;35,'Control Sample Data'!I55&gt;0),'Control Sample Data'!I55,35),""))</f>
      </c>
      <c r="V56" s="14">
        <f>IF('Control Sample Data'!J55="","",IF(SUM('Control Sample Data'!J$3:J$98)&gt;10,IF(AND(ISNUMBER('Control Sample Data'!J55),'Control Sample Data'!J55&lt;35,'Control Sample Data'!J55&gt;0),'Control Sample Data'!J55,35),""))</f>
      </c>
      <c r="W56" s="14">
        <f>IF('Control Sample Data'!K55="","",IF(SUM('Control Sample Data'!K$3:K$98)&gt;10,IF(AND(ISNUMBER('Control Sample Data'!K55),'Control Sample Data'!K55&lt;35,'Control Sample Data'!K55&gt;0),'Control Sample Data'!K55,35),""))</f>
      </c>
      <c r="X56" s="14">
        <f>IF('Control Sample Data'!L55="","",IF(SUM('Control Sample Data'!L$3:L$98)&gt;10,IF(AND(ISNUMBER('Control Sample Data'!L55),'Control Sample Data'!L55&lt;35,'Control Sample Data'!L55&gt;0),'Control Sample Data'!L55,35),""))</f>
      </c>
      <c r="AS56" s="12" t="str">
        <f t="shared" si="21"/>
        <v>Mtor</v>
      </c>
      <c r="AT56" s="13" t="s">
        <v>411</v>
      </c>
      <c r="AU56" s="14">
        <f t="shared" si="47"/>
        <v>11.566503</v>
      </c>
      <c r="AV56" s="14">
        <f t="shared" si="48"/>
      </c>
      <c r="AW56" s="14">
        <f t="shared" si="49"/>
      </c>
      <c r="AX56" s="14">
        <f t="shared" si="50"/>
      </c>
      <c r="AY56" s="14">
        <f t="shared" si="51"/>
      </c>
      <c r="AZ56" s="14">
        <f t="shared" si="52"/>
      </c>
      <c r="BA56" s="14">
        <f t="shared" si="53"/>
      </c>
      <c r="BB56" s="14">
        <f t="shared" si="54"/>
      </c>
      <c r="BC56" s="14">
        <f t="shared" si="55"/>
      </c>
      <c r="BD56" s="14">
        <f t="shared" si="56"/>
      </c>
      <c r="BE56" s="14">
        <f t="shared" si="57"/>
        <v>10.126587</v>
      </c>
      <c r="BF56" s="14">
        <f t="shared" si="58"/>
      </c>
      <c r="BG56" s="14">
        <f t="shared" si="59"/>
      </c>
      <c r="BH56" s="14">
        <f t="shared" si="60"/>
      </c>
      <c r="BI56" s="14">
        <f t="shared" si="61"/>
      </c>
      <c r="BJ56" s="14">
        <f t="shared" si="62"/>
      </c>
      <c r="BK56" s="14">
        <f t="shared" si="63"/>
      </c>
      <c r="BL56" s="14">
        <f t="shared" si="64"/>
      </c>
      <c r="BM56" s="14">
        <f t="shared" si="65"/>
      </c>
      <c r="BN56" s="14">
        <f t="shared" si="66"/>
      </c>
      <c r="BO56" s="46">
        <f t="shared" si="69"/>
        <v>11.566503</v>
      </c>
      <c r="BP56" s="46">
        <f t="shared" si="70"/>
        <v>10.126587</v>
      </c>
      <c r="BQ56" s="44" t="str">
        <f t="shared" si="25"/>
        <v>Mtor</v>
      </c>
      <c r="BR56" s="13" t="s">
        <v>733</v>
      </c>
      <c r="BS56" s="47">
        <f t="shared" si="26"/>
        <v>0.000329712681989037</v>
      </c>
      <c r="BT56" s="47">
        <f t="shared" si="27"/>
      </c>
      <c r="BU56" s="47">
        <f t="shared" si="28"/>
      </c>
      <c r="BV56" s="47">
        <f t="shared" si="29"/>
      </c>
      <c r="BW56" s="47">
        <f t="shared" si="30"/>
      </c>
      <c r="BX56" s="47">
        <f t="shared" si="31"/>
      </c>
      <c r="BY56" s="47">
        <f t="shared" si="32"/>
      </c>
      <c r="BZ56" s="47">
        <f t="shared" si="33"/>
      </c>
      <c r="CA56" s="47">
        <f t="shared" si="34"/>
      </c>
      <c r="CB56" s="47">
        <f t="shared" si="35"/>
      </c>
      <c r="CC56" s="47">
        <f t="shared" si="36"/>
        <v>0.0008945272176075433</v>
      </c>
      <c r="CD56" s="47">
        <f t="shared" si="37"/>
      </c>
      <c r="CE56" s="47">
        <f t="shared" si="38"/>
      </c>
      <c r="CF56" s="47">
        <f t="shared" si="39"/>
      </c>
      <c r="CG56" s="47">
        <f t="shared" si="40"/>
      </c>
      <c r="CH56" s="47">
        <f t="shared" si="41"/>
      </c>
      <c r="CI56" s="47">
        <f t="shared" si="42"/>
      </c>
      <c r="CJ56" s="47">
        <f t="shared" si="43"/>
      </c>
      <c r="CK56" s="47">
        <f t="shared" si="44"/>
      </c>
      <c r="CL56" s="47">
        <f t="shared" si="45"/>
      </c>
    </row>
    <row r="57" spans="1:90" ht="12.75">
      <c r="A57" s="15" t="str">
        <f>'Gene Table'!D56</f>
        <v>Ndufb6</v>
      </c>
      <c r="B57" s="13" t="s">
        <v>417</v>
      </c>
      <c r="C57" s="14">
        <f>IF('Test Sample Data'!C56="","",IF(SUM('Test Sample Data'!C$3:C$98)&gt;10,IF(AND(ISNUMBER('Test Sample Data'!C56),'Test Sample Data'!C56&lt;35,'Test Sample Data'!C56&gt;0),'Test Sample Data'!C56,35),""))</f>
        <v>25.775835</v>
      </c>
      <c r="D57" s="14">
        <f>IF('Test Sample Data'!D56="","",IF(SUM('Test Sample Data'!D$3:D$98)&gt;10,IF(AND(ISNUMBER('Test Sample Data'!D56),'Test Sample Data'!D56&lt;35,'Test Sample Data'!D56&gt;0),'Test Sample Data'!D56,35),""))</f>
      </c>
      <c r="E57" s="14">
        <f>IF('Test Sample Data'!E56="","",IF(SUM('Test Sample Data'!E$3:E$98)&gt;10,IF(AND(ISNUMBER('Test Sample Data'!E56),'Test Sample Data'!E56&lt;35,'Test Sample Data'!E56&gt;0),'Test Sample Data'!E56,35),""))</f>
      </c>
      <c r="F57" s="14">
        <f>IF('Test Sample Data'!F56="","",IF(SUM('Test Sample Data'!F$3:F$98)&gt;10,IF(AND(ISNUMBER('Test Sample Data'!F56),'Test Sample Data'!F56&lt;35,'Test Sample Data'!F56&gt;0),'Test Sample Data'!F56,35),""))</f>
      </c>
      <c r="G57" s="14">
        <f>IF('Test Sample Data'!G56="","",IF(SUM('Test Sample Data'!G$3:G$98)&gt;10,IF(AND(ISNUMBER('Test Sample Data'!G56),'Test Sample Data'!G56&lt;35,'Test Sample Data'!G56&gt;0),'Test Sample Data'!G56,35),""))</f>
      </c>
      <c r="H57" s="14">
        <f>IF('Test Sample Data'!H56="","",IF(SUM('Test Sample Data'!H$3:H$98)&gt;10,IF(AND(ISNUMBER('Test Sample Data'!H56),'Test Sample Data'!H56&lt;35,'Test Sample Data'!H56&gt;0),'Test Sample Data'!H56,35),""))</f>
      </c>
      <c r="I57" s="14">
        <f>IF('Test Sample Data'!I56="","",IF(SUM('Test Sample Data'!I$3:I$98)&gt;10,IF(AND(ISNUMBER('Test Sample Data'!I56),'Test Sample Data'!I56&lt;35,'Test Sample Data'!I56&gt;0),'Test Sample Data'!I56,35),""))</f>
      </c>
      <c r="J57" s="14">
        <f>IF('Test Sample Data'!J56="","",IF(SUM('Test Sample Data'!J$3:J$98)&gt;10,IF(AND(ISNUMBER('Test Sample Data'!J56),'Test Sample Data'!J56&lt;35,'Test Sample Data'!J56&gt;0),'Test Sample Data'!J56,35),""))</f>
      </c>
      <c r="K57" s="14">
        <f>IF('Test Sample Data'!K56="","",IF(SUM('Test Sample Data'!K$3:K$98)&gt;10,IF(AND(ISNUMBER('Test Sample Data'!K56),'Test Sample Data'!K56&lt;35,'Test Sample Data'!K56&gt;0),'Test Sample Data'!K56,35),""))</f>
      </c>
      <c r="L57" s="14">
        <f>IF('Test Sample Data'!L56="","",IF(SUM('Test Sample Data'!L$3:L$98)&gt;10,IF(AND(ISNUMBER('Test Sample Data'!L56),'Test Sample Data'!L56&lt;35,'Test Sample Data'!L56&gt;0),'Test Sample Data'!L56,35),""))</f>
      </c>
      <c r="M57" s="14" t="str">
        <f>'Gene Table'!D56</f>
        <v>Ndufb6</v>
      </c>
      <c r="N57" s="13" t="s">
        <v>417</v>
      </c>
      <c r="O57" s="14">
        <f>IF('Control Sample Data'!C56="","",IF(SUM('Control Sample Data'!C$3:C$98)&gt;10,IF(AND(ISNUMBER('Control Sample Data'!C56),'Control Sample Data'!C56&lt;35,'Control Sample Data'!C56&gt;0),'Control Sample Data'!C56,35),""))</f>
        <v>24.98925</v>
      </c>
      <c r="P57" s="14">
        <f>IF('Control Sample Data'!D56="","",IF(SUM('Control Sample Data'!D$3:D$98)&gt;10,IF(AND(ISNUMBER('Control Sample Data'!D56),'Control Sample Data'!D56&lt;35,'Control Sample Data'!D56&gt;0),'Control Sample Data'!D56,35),""))</f>
      </c>
      <c r="Q57" s="14">
        <f>IF('Control Sample Data'!E56="","",IF(SUM('Control Sample Data'!E$3:E$98)&gt;10,IF(AND(ISNUMBER('Control Sample Data'!E56),'Control Sample Data'!E56&lt;35,'Control Sample Data'!E56&gt;0),'Control Sample Data'!E56,35),""))</f>
      </c>
      <c r="R57" s="14">
        <f>IF('Control Sample Data'!F56="","",IF(SUM('Control Sample Data'!F$3:F$98)&gt;10,IF(AND(ISNUMBER('Control Sample Data'!F56),'Control Sample Data'!F56&lt;35,'Control Sample Data'!F56&gt;0),'Control Sample Data'!F56,35),""))</f>
      </c>
      <c r="S57" s="14">
        <f>IF('Control Sample Data'!G56="","",IF(SUM('Control Sample Data'!G$3:G$98)&gt;10,IF(AND(ISNUMBER('Control Sample Data'!G56),'Control Sample Data'!G56&lt;35,'Control Sample Data'!G56&gt;0),'Control Sample Data'!G56,35),""))</f>
      </c>
      <c r="T57" s="14">
        <f>IF('Control Sample Data'!H56="","",IF(SUM('Control Sample Data'!H$3:H$98)&gt;10,IF(AND(ISNUMBER('Control Sample Data'!H56),'Control Sample Data'!H56&lt;35,'Control Sample Data'!H56&gt;0),'Control Sample Data'!H56,35),""))</f>
      </c>
      <c r="U57" s="14">
        <f>IF('Control Sample Data'!I56="","",IF(SUM('Control Sample Data'!I$3:I$98)&gt;10,IF(AND(ISNUMBER('Control Sample Data'!I56),'Control Sample Data'!I56&lt;35,'Control Sample Data'!I56&gt;0),'Control Sample Data'!I56,35),""))</f>
      </c>
      <c r="V57" s="14">
        <f>IF('Control Sample Data'!J56="","",IF(SUM('Control Sample Data'!J$3:J$98)&gt;10,IF(AND(ISNUMBER('Control Sample Data'!J56),'Control Sample Data'!J56&lt;35,'Control Sample Data'!J56&gt;0),'Control Sample Data'!J56,35),""))</f>
      </c>
      <c r="W57" s="14">
        <f>IF('Control Sample Data'!K56="","",IF(SUM('Control Sample Data'!K$3:K$98)&gt;10,IF(AND(ISNUMBER('Control Sample Data'!K56),'Control Sample Data'!K56&lt;35,'Control Sample Data'!K56&gt;0),'Control Sample Data'!K56,35),""))</f>
      </c>
      <c r="X57" s="14">
        <f>IF('Control Sample Data'!L56="","",IF(SUM('Control Sample Data'!L$3:L$98)&gt;10,IF(AND(ISNUMBER('Control Sample Data'!L56),'Control Sample Data'!L56&lt;35,'Control Sample Data'!L56&gt;0),'Control Sample Data'!L56,35),""))</f>
      </c>
      <c r="AS57" s="12" t="str">
        <f t="shared" si="21"/>
        <v>Ndufb6</v>
      </c>
      <c r="AT57" s="13" t="s">
        <v>417</v>
      </c>
      <c r="AU57" s="14">
        <f t="shared" si="47"/>
        <v>10.022918</v>
      </c>
      <c r="AV57" s="14">
        <f t="shared" si="48"/>
      </c>
      <c r="AW57" s="14">
        <f t="shared" si="49"/>
      </c>
      <c r="AX57" s="14">
        <f t="shared" si="50"/>
      </c>
      <c r="AY57" s="14">
        <f t="shared" si="51"/>
      </c>
      <c r="AZ57" s="14">
        <f t="shared" si="52"/>
      </c>
      <c r="BA57" s="14">
        <f t="shared" si="53"/>
      </c>
      <c r="BB57" s="14">
        <f t="shared" si="54"/>
      </c>
      <c r="BC57" s="14">
        <f t="shared" si="55"/>
      </c>
      <c r="BD57" s="14">
        <f t="shared" si="56"/>
      </c>
      <c r="BE57" s="14">
        <f t="shared" si="57"/>
        <v>9.240849999999998</v>
      </c>
      <c r="BF57" s="14">
        <f t="shared" si="58"/>
      </c>
      <c r="BG57" s="14">
        <f t="shared" si="59"/>
      </c>
      <c r="BH57" s="14">
        <f t="shared" si="60"/>
      </c>
      <c r="BI57" s="14">
        <f t="shared" si="61"/>
      </c>
      <c r="BJ57" s="14">
        <f t="shared" si="62"/>
      </c>
      <c r="BK57" s="14">
        <f t="shared" si="63"/>
      </c>
      <c r="BL57" s="14">
        <f t="shared" si="64"/>
      </c>
      <c r="BM57" s="14">
        <f t="shared" si="65"/>
      </c>
      <c r="BN57" s="14">
        <f t="shared" si="66"/>
      </c>
      <c r="BO57" s="46">
        <f t="shared" si="69"/>
        <v>10.022918</v>
      </c>
      <c r="BP57" s="46">
        <f t="shared" si="70"/>
        <v>9.240849999999998</v>
      </c>
      <c r="BQ57" s="44" t="str">
        <f t="shared" si="25"/>
        <v>Ndufb6</v>
      </c>
      <c r="BR57" s="13" t="s">
        <v>734</v>
      </c>
      <c r="BS57" s="47">
        <f t="shared" si="26"/>
        <v>0.000961171838615945</v>
      </c>
      <c r="BT57" s="47">
        <f t="shared" si="27"/>
      </c>
      <c r="BU57" s="47">
        <f t="shared" si="28"/>
      </c>
      <c r="BV57" s="47">
        <f t="shared" si="29"/>
      </c>
      <c r="BW57" s="47">
        <f t="shared" si="30"/>
      </c>
      <c r="BX57" s="47">
        <f t="shared" si="31"/>
      </c>
      <c r="BY57" s="47">
        <f t="shared" si="32"/>
      </c>
      <c r="BZ57" s="47">
        <f t="shared" si="33"/>
      </c>
      <c r="CA57" s="47">
        <f t="shared" si="34"/>
      </c>
      <c r="CB57" s="47">
        <f t="shared" si="35"/>
      </c>
      <c r="CC57" s="47">
        <f t="shared" si="36"/>
        <v>0.0016528253477360332</v>
      </c>
      <c r="CD57" s="47">
        <f t="shared" si="37"/>
      </c>
      <c r="CE57" s="47">
        <f t="shared" si="38"/>
      </c>
      <c r="CF57" s="47">
        <f t="shared" si="39"/>
      </c>
      <c r="CG57" s="47">
        <f t="shared" si="40"/>
      </c>
      <c r="CH57" s="47">
        <f t="shared" si="41"/>
      </c>
      <c r="CI57" s="47">
        <f t="shared" si="42"/>
      </c>
      <c r="CJ57" s="47">
        <f t="shared" si="43"/>
      </c>
      <c r="CK57" s="47">
        <f t="shared" si="44"/>
      </c>
      <c r="CL57" s="47">
        <f t="shared" si="45"/>
      </c>
    </row>
    <row r="58" spans="1:90" ht="12.75">
      <c r="A58" s="15" t="str">
        <f>'Gene Table'!D57</f>
        <v>Nfkb1</v>
      </c>
      <c r="B58" s="13" t="s">
        <v>423</v>
      </c>
      <c r="C58" s="14">
        <f>IF('Test Sample Data'!C57="","",IF(SUM('Test Sample Data'!C$3:C$98)&gt;10,IF(AND(ISNUMBER('Test Sample Data'!C57),'Test Sample Data'!C57&lt;35,'Test Sample Data'!C57&gt;0),'Test Sample Data'!C57,35),""))</f>
        <v>25.99865</v>
      </c>
      <c r="D58" s="14">
        <f>IF('Test Sample Data'!D57="","",IF(SUM('Test Sample Data'!D$3:D$98)&gt;10,IF(AND(ISNUMBER('Test Sample Data'!D57),'Test Sample Data'!D57&lt;35,'Test Sample Data'!D57&gt;0),'Test Sample Data'!D57,35),""))</f>
      </c>
      <c r="E58" s="14">
        <f>IF('Test Sample Data'!E57="","",IF(SUM('Test Sample Data'!E$3:E$98)&gt;10,IF(AND(ISNUMBER('Test Sample Data'!E57),'Test Sample Data'!E57&lt;35,'Test Sample Data'!E57&gt;0),'Test Sample Data'!E57,35),""))</f>
      </c>
      <c r="F58" s="14">
        <f>IF('Test Sample Data'!F57="","",IF(SUM('Test Sample Data'!F$3:F$98)&gt;10,IF(AND(ISNUMBER('Test Sample Data'!F57),'Test Sample Data'!F57&lt;35,'Test Sample Data'!F57&gt;0),'Test Sample Data'!F57,35),""))</f>
      </c>
      <c r="G58" s="14">
        <f>IF('Test Sample Data'!G57="","",IF(SUM('Test Sample Data'!G$3:G$98)&gt;10,IF(AND(ISNUMBER('Test Sample Data'!G57),'Test Sample Data'!G57&lt;35,'Test Sample Data'!G57&gt;0),'Test Sample Data'!G57,35),""))</f>
      </c>
      <c r="H58" s="14">
        <f>IF('Test Sample Data'!H57="","",IF(SUM('Test Sample Data'!H$3:H$98)&gt;10,IF(AND(ISNUMBER('Test Sample Data'!H57),'Test Sample Data'!H57&lt;35,'Test Sample Data'!H57&gt;0),'Test Sample Data'!H57,35),""))</f>
      </c>
      <c r="I58" s="14">
        <f>IF('Test Sample Data'!I57="","",IF(SUM('Test Sample Data'!I$3:I$98)&gt;10,IF(AND(ISNUMBER('Test Sample Data'!I57),'Test Sample Data'!I57&lt;35,'Test Sample Data'!I57&gt;0),'Test Sample Data'!I57,35),""))</f>
      </c>
      <c r="J58" s="14">
        <f>IF('Test Sample Data'!J57="","",IF(SUM('Test Sample Data'!J$3:J$98)&gt;10,IF(AND(ISNUMBER('Test Sample Data'!J57),'Test Sample Data'!J57&lt;35,'Test Sample Data'!J57&gt;0),'Test Sample Data'!J57,35),""))</f>
      </c>
      <c r="K58" s="14">
        <f>IF('Test Sample Data'!K57="","",IF(SUM('Test Sample Data'!K$3:K$98)&gt;10,IF(AND(ISNUMBER('Test Sample Data'!K57),'Test Sample Data'!K57&lt;35,'Test Sample Data'!K57&gt;0),'Test Sample Data'!K57,35),""))</f>
      </c>
      <c r="L58" s="14">
        <f>IF('Test Sample Data'!L57="","",IF(SUM('Test Sample Data'!L$3:L$98)&gt;10,IF(AND(ISNUMBER('Test Sample Data'!L57),'Test Sample Data'!L57&lt;35,'Test Sample Data'!L57&gt;0),'Test Sample Data'!L57,35),""))</f>
      </c>
      <c r="M58" s="14" t="str">
        <f>'Gene Table'!D57</f>
        <v>Nfkb1</v>
      </c>
      <c r="N58" s="13" t="s">
        <v>423</v>
      </c>
      <c r="O58" s="14">
        <f>IF('Control Sample Data'!C57="","",IF(SUM('Control Sample Data'!C$3:C$98)&gt;10,IF(AND(ISNUMBER('Control Sample Data'!C57),'Control Sample Data'!C57&lt;35,'Control Sample Data'!C57&gt;0),'Control Sample Data'!C57,35),""))</f>
        <v>25.855125</v>
      </c>
      <c r="P58" s="14">
        <f>IF('Control Sample Data'!D57="","",IF(SUM('Control Sample Data'!D$3:D$98)&gt;10,IF(AND(ISNUMBER('Control Sample Data'!D57),'Control Sample Data'!D57&lt;35,'Control Sample Data'!D57&gt;0),'Control Sample Data'!D57,35),""))</f>
      </c>
      <c r="Q58" s="14">
        <f>IF('Control Sample Data'!E57="","",IF(SUM('Control Sample Data'!E$3:E$98)&gt;10,IF(AND(ISNUMBER('Control Sample Data'!E57),'Control Sample Data'!E57&lt;35,'Control Sample Data'!E57&gt;0),'Control Sample Data'!E57,35),""))</f>
      </c>
      <c r="R58" s="14">
        <f>IF('Control Sample Data'!F57="","",IF(SUM('Control Sample Data'!F$3:F$98)&gt;10,IF(AND(ISNUMBER('Control Sample Data'!F57),'Control Sample Data'!F57&lt;35,'Control Sample Data'!F57&gt;0),'Control Sample Data'!F57,35),""))</f>
      </c>
      <c r="S58" s="14">
        <f>IF('Control Sample Data'!G57="","",IF(SUM('Control Sample Data'!G$3:G$98)&gt;10,IF(AND(ISNUMBER('Control Sample Data'!G57),'Control Sample Data'!G57&lt;35,'Control Sample Data'!G57&gt;0),'Control Sample Data'!G57,35),""))</f>
      </c>
      <c r="T58" s="14">
        <f>IF('Control Sample Data'!H57="","",IF(SUM('Control Sample Data'!H$3:H$98)&gt;10,IF(AND(ISNUMBER('Control Sample Data'!H57),'Control Sample Data'!H57&lt;35,'Control Sample Data'!H57&gt;0),'Control Sample Data'!H57,35),""))</f>
      </c>
      <c r="U58" s="14">
        <f>IF('Control Sample Data'!I57="","",IF(SUM('Control Sample Data'!I$3:I$98)&gt;10,IF(AND(ISNUMBER('Control Sample Data'!I57),'Control Sample Data'!I57&lt;35,'Control Sample Data'!I57&gt;0),'Control Sample Data'!I57,35),""))</f>
      </c>
      <c r="V58" s="14">
        <f>IF('Control Sample Data'!J57="","",IF(SUM('Control Sample Data'!J$3:J$98)&gt;10,IF(AND(ISNUMBER('Control Sample Data'!J57),'Control Sample Data'!J57&lt;35,'Control Sample Data'!J57&gt;0),'Control Sample Data'!J57,35),""))</f>
      </c>
      <c r="W58" s="14">
        <f>IF('Control Sample Data'!K57="","",IF(SUM('Control Sample Data'!K$3:K$98)&gt;10,IF(AND(ISNUMBER('Control Sample Data'!K57),'Control Sample Data'!K57&lt;35,'Control Sample Data'!K57&gt;0),'Control Sample Data'!K57,35),""))</f>
      </c>
      <c r="X58" s="14">
        <f>IF('Control Sample Data'!L57="","",IF(SUM('Control Sample Data'!L$3:L$98)&gt;10,IF(AND(ISNUMBER('Control Sample Data'!L57),'Control Sample Data'!L57&lt;35,'Control Sample Data'!L57&gt;0),'Control Sample Data'!L57,35),""))</f>
      </c>
      <c r="AS58" s="12" t="str">
        <f t="shared" si="21"/>
        <v>Nfkb1</v>
      </c>
      <c r="AT58" s="13" t="s">
        <v>423</v>
      </c>
      <c r="AU58" s="14">
        <f t="shared" si="47"/>
        <v>10.245733000000001</v>
      </c>
      <c r="AV58" s="14">
        <f t="shared" si="48"/>
      </c>
      <c r="AW58" s="14">
        <f t="shared" si="49"/>
      </c>
      <c r="AX58" s="14">
        <f t="shared" si="50"/>
      </c>
      <c r="AY58" s="14">
        <f t="shared" si="51"/>
      </c>
      <c r="AZ58" s="14">
        <f t="shared" si="52"/>
      </c>
      <c r="BA58" s="14">
        <f t="shared" si="53"/>
      </c>
      <c r="BB58" s="14">
        <f t="shared" si="54"/>
      </c>
      <c r="BC58" s="14">
        <f t="shared" si="55"/>
      </c>
      <c r="BD58" s="14">
        <f t="shared" si="56"/>
      </c>
      <c r="BE58" s="14">
        <f t="shared" si="57"/>
        <v>10.106725</v>
      </c>
      <c r="BF58" s="14">
        <f t="shared" si="58"/>
      </c>
      <c r="BG58" s="14">
        <f t="shared" si="59"/>
      </c>
      <c r="BH58" s="14">
        <f t="shared" si="60"/>
      </c>
      <c r="BI58" s="14">
        <f t="shared" si="61"/>
      </c>
      <c r="BJ58" s="14">
        <f t="shared" si="62"/>
      </c>
      <c r="BK58" s="14">
        <f t="shared" si="63"/>
      </c>
      <c r="BL58" s="14">
        <f t="shared" si="64"/>
      </c>
      <c r="BM58" s="14">
        <f t="shared" si="65"/>
      </c>
      <c r="BN58" s="14">
        <f t="shared" si="66"/>
      </c>
      <c r="BO58" s="46">
        <f t="shared" si="69"/>
        <v>10.245733000000001</v>
      </c>
      <c r="BP58" s="46">
        <f t="shared" si="70"/>
        <v>10.106725</v>
      </c>
      <c r="BQ58" s="44" t="str">
        <f t="shared" si="25"/>
        <v>Nfkb1</v>
      </c>
      <c r="BR58" s="13" t="s">
        <v>735</v>
      </c>
      <c r="BS58" s="47">
        <f t="shared" si="26"/>
        <v>0.0008236202946522984</v>
      </c>
      <c r="BT58" s="47">
        <f t="shared" si="27"/>
      </c>
      <c r="BU58" s="47">
        <f t="shared" si="28"/>
      </c>
      <c r="BV58" s="47">
        <f t="shared" si="29"/>
      </c>
      <c r="BW58" s="47">
        <f t="shared" si="30"/>
      </c>
      <c r="BX58" s="47">
        <f t="shared" si="31"/>
      </c>
      <c r="BY58" s="47">
        <f t="shared" si="32"/>
      </c>
      <c r="BZ58" s="47">
        <f t="shared" si="33"/>
      </c>
      <c r="CA58" s="47">
        <f t="shared" si="34"/>
      </c>
      <c r="CB58" s="47">
        <f t="shared" si="35"/>
      </c>
      <c r="CC58" s="47">
        <f t="shared" si="36"/>
        <v>0.0009069275965398563</v>
      </c>
      <c r="CD58" s="47">
        <f t="shared" si="37"/>
      </c>
      <c r="CE58" s="47">
        <f t="shared" si="38"/>
      </c>
      <c r="CF58" s="47">
        <f t="shared" si="39"/>
      </c>
      <c r="CG58" s="47">
        <f t="shared" si="40"/>
      </c>
      <c r="CH58" s="47">
        <f t="shared" si="41"/>
      </c>
      <c r="CI58" s="47">
        <f t="shared" si="42"/>
      </c>
      <c r="CJ58" s="47">
        <f t="shared" si="43"/>
      </c>
      <c r="CK58" s="47">
        <f t="shared" si="44"/>
      </c>
      <c r="CL58" s="47">
        <f t="shared" si="45"/>
      </c>
    </row>
    <row r="59" spans="1:90" ht="12.75">
      <c r="A59" s="15" t="str">
        <f>'Gene Table'!D58</f>
        <v>Nr1h2</v>
      </c>
      <c r="B59" s="13" t="s">
        <v>429</v>
      </c>
      <c r="C59" s="14">
        <f>IF('Test Sample Data'!C58="","",IF(SUM('Test Sample Data'!C$3:C$98)&gt;10,IF(AND(ISNUMBER('Test Sample Data'!C58),'Test Sample Data'!C58&lt;35,'Test Sample Data'!C58&gt;0),'Test Sample Data'!C58,35),""))</f>
        <v>24.627922</v>
      </c>
      <c r="D59" s="14">
        <f>IF('Test Sample Data'!D58="","",IF(SUM('Test Sample Data'!D$3:D$98)&gt;10,IF(AND(ISNUMBER('Test Sample Data'!D58),'Test Sample Data'!D58&lt;35,'Test Sample Data'!D58&gt;0),'Test Sample Data'!D58,35),""))</f>
      </c>
      <c r="E59" s="14">
        <f>IF('Test Sample Data'!E58="","",IF(SUM('Test Sample Data'!E$3:E$98)&gt;10,IF(AND(ISNUMBER('Test Sample Data'!E58),'Test Sample Data'!E58&lt;35,'Test Sample Data'!E58&gt;0),'Test Sample Data'!E58,35),""))</f>
      </c>
      <c r="F59" s="14">
        <f>IF('Test Sample Data'!F58="","",IF(SUM('Test Sample Data'!F$3:F$98)&gt;10,IF(AND(ISNUMBER('Test Sample Data'!F58),'Test Sample Data'!F58&lt;35,'Test Sample Data'!F58&gt;0),'Test Sample Data'!F58,35),""))</f>
      </c>
      <c r="G59" s="14">
        <f>IF('Test Sample Data'!G58="","",IF(SUM('Test Sample Data'!G$3:G$98)&gt;10,IF(AND(ISNUMBER('Test Sample Data'!G58),'Test Sample Data'!G58&lt;35,'Test Sample Data'!G58&gt;0),'Test Sample Data'!G58,35),""))</f>
      </c>
      <c r="H59" s="14">
        <f>IF('Test Sample Data'!H58="","",IF(SUM('Test Sample Data'!H$3:H$98)&gt;10,IF(AND(ISNUMBER('Test Sample Data'!H58),'Test Sample Data'!H58&lt;35,'Test Sample Data'!H58&gt;0),'Test Sample Data'!H58,35),""))</f>
      </c>
      <c r="I59" s="14">
        <f>IF('Test Sample Data'!I58="","",IF(SUM('Test Sample Data'!I$3:I$98)&gt;10,IF(AND(ISNUMBER('Test Sample Data'!I58),'Test Sample Data'!I58&lt;35,'Test Sample Data'!I58&gt;0),'Test Sample Data'!I58,35),""))</f>
      </c>
      <c r="J59" s="14">
        <f>IF('Test Sample Data'!J58="","",IF(SUM('Test Sample Data'!J$3:J$98)&gt;10,IF(AND(ISNUMBER('Test Sample Data'!J58),'Test Sample Data'!J58&lt;35,'Test Sample Data'!J58&gt;0),'Test Sample Data'!J58,35),""))</f>
      </c>
      <c r="K59" s="14">
        <f>IF('Test Sample Data'!K58="","",IF(SUM('Test Sample Data'!K$3:K$98)&gt;10,IF(AND(ISNUMBER('Test Sample Data'!K58),'Test Sample Data'!K58&lt;35,'Test Sample Data'!K58&gt;0),'Test Sample Data'!K58,35),""))</f>
      </c>
      <c r="L59" s="14">
        <f>IF('Test Sample Data'!L58="","",IF(SUM('Test Sample Data'!L$3:L$98)&gt;10,IF(AND(ISNUMBER('Test Sample Data'!L58),'Test Sample Data'!L58&lt;35,'Test Sample Data'!L58&gt;0),'Test Sample Data'!L58,35),""))</f>
      </c>
      <c r="M59" s="14" t="str">
        <f>'Gene Table'!D58</f>
        <v>Nr1h2</v>
      </c>
      <c r="N59" s="13" t="s">
        <v>429</v>
      </c>
      <c r="O59" s="14">
        <f>IF('Control Sample Data'!C58="","",IF(SUM('Control Sample Data'!C$3:C$98)&gt;10,IF(AND(ISNUMBER('Control Sample Data'!C58),'Control Sample Data'!C58&lt;35,'Control Sample Data'!C58&gt;0),'Control Sample Data'!C58,35),""))</f>
        <v>24.172182</v>
      </c>
      <c r="P59" s="14">
        <f>IF('Control Sample Data'!D58="","",IF(SUM('Control Sample Data'!D$3:D$98)&gt;10,IF(AND(ISNUMBER('Control Sample Data'!D58),'Control Sample Data'!D58&lt;35,'Control Sample Data'!D58&gt;0),'Control Sample Data'!D58,35),""))</f>
      </c>
      <c r="Q59" s="14">
        <f>IF('Control Sample Data'!E58="","",IF(SUM('Control Sample Data'!E$3:E$98)&gt;10,IF(AND(ISNUMBER('Control Sample Data'!E58),'Control Sample Data'!E58&lt;35,'Control Sample Data'!E58&gt;0),'Control Sample Data'!E58,35),""))</f>
      </c>
      <c r="R59" s="14">
        <f>IF('Control Sample Data'!F58="","",IF(SUM('Control Sample Data'!F$3:F$98)&gt;10,IF(AND(ISNUMBER('Control Sample Data'!F58),'Control Sample Data'!F58&lt;35,'Control Sample Data'!F58&gt;0),'Control Sample Data'!F58,35),""))</f>
      </c>
      <c r="S59" s="14">
        <f>IF('Control Sample Data'!G58="","",IF(SUM('Control Sample Data'!G$3:G$98)&gt;10,IF(AND(ISNUMBER('Control Sample Data'!G58),'Control Sample Data'!G58&lt;35,'Control Sample Data'!G58&gt;0),'Control Sample Data'!G58,35),""))</f>
      </c>
      <c r="T59" s="14">
        <f>IF('Control Sample Data'!H58="","",IF(SUM('Control Sample Data'!H$3:H$98)&gt;10,IF(AND(ISNUMBER('Control Sample Data'!H58),'Control Sample Data'!H58&lt;35,'Control Sample Data'!H58&gt;0),'Control Sample Data'!H58,35),""))</f>
      </c>
      <c r="U59" s="14">
        <f>IF('Control Sample Data'!I58="","",IF(SUM('Control Sample Data'!I$3:I$98)&gt;10,IF(AND(ISNUMBER('Control Sample Data'!I58),'Control Sample Data'!I58&lt;35,'Control Sample Data'!I58&gt;0),'Control Sample Data'!I58,35),""))</f>
      </c>
      <c r="V59" s="14">
        <f>IF('Control Sample Data'!J58="","",IF(SUM('Control Sample Data'!J$3:J$98)&gt;10,IF(AND(ISNUMBER('Control Sample Data'!J58),'Control Sample Data'!J58&lt;35,'Control Sample Data'!J58&gt;0),'Control Sample Data'!J58,35),""))</f>
      </c>
      <c r="W59" s="14">
        <f>IF('Control Sample Data'!K58="","",IF(SUM('Control Sample Data'!K$3:K$98)&gt;10,IF(AND(ISNUMBER('Control Sample Data'!K58),'Control Sample Data'!K58&lt;35,'Control Sample Data'!K58&gt;0),'Control Sample Data'!K58,35),""))</f>
      </c>
      <c r="X59" s="14">
        <f>IF('Control Sample Data'!L58="","",IF(SUM('Control Sample Data'!L$3:L$98)&gt;10,IF(AND(ISNUMBER('Control Sample Data'!L58),'Control Sample Data'!L58&lt;35,'Control Sample Data'!L58&gt;0),'Control Sample Data'!L58,35),""))</f>
      </c>
      <c r="AS59" s="12" t="str">
        <f t="shared" si="21"/>
        <v>Nr1h2</v>
      </c>
      <c r="AT59" s="13" t="s">
        <v>429</v>
      </c>
      <c r="AU59" s="14">
        <f t="shared" si="47"/>
        <v>8.875005000000002</v>
      </c>
      <c r="AV59" s="14">
        <f t="shared" si="48"/>
      </c>
      <c r="AW59" s="14">
        <f t="shared" si="49"/>
      </c>
      <c r="AX59" s="14">
        <f t="shared" si="50"/>
      </c>
      <c r="AY59" s="14">
        <f t="shared" si="51"/>
      </c>
      <c r="AZ59" s="14">
        <f t="shared" si="52"/>
      </c>
      <c r="BA59" s="14">
        <f t="shared" si="53"/>
      </c>
      <c r="BB59" s="14">
        <f t="shared" si="54"/>
      </c>
      <c r="BC59" s="14">
        <f t="shared" si="55"/>
      </c>
      <c r="BD59" s="14">
        <f t="shared" si="56"/>
      </c>
      <c r="BE59" s="14">
        <f t="shared" si="57"/>
        <v>8.423782</v>
      </c>
      <c r="BF59" s="14">
        <f t="shared" si="58"/>
      </c>
      <c r="BG59" s="14">
        <f t="shared" si="59"/>
      </c>
      <c r="BH59" s="14">
        <f t="shared" si="60"/>
      </c>
      <c r="BI59" s="14">
        <f t="shared" si="61"/>
      </c>
      <c r="BJ59" s="14">
        <f t="shared" si="62"/>
      </c>
      <c r="BK59" s="14">
        <f t="shared" si="63"/>
      </c>
      <c r="BL59" s="14">
        <f t="shared" si="64"/>
      </c>
      <c r="BM59" s="14">
        <f t="shared" si="65"/>
      </c>
      <c r="BN59" s="14">
        <f t="shared" si="66"/>
      </c>
      <c r="BO59" s="46">
        <f t="shared" si="69"/>
        <v>8.875005000000002</v>
      </c>
      <c r="BP59" s="46">
        <f t="shared" si="70"/>
        <v>8.423782</v>
      </c>
      <c r="BQ59" s="44" t="str">
        <f t="shared" si="25"/>
        <v>Nr1h2</v>
      </c>
      <c r="BR59" s="13" t="s">
        <v>736</v>
      </c>
      <c r="BS59" s="47">
        <f t="shared" si="26"/>
        <v>0.002129890533710946</v>
      </c>
      <c r="BT59" s="47">
        <f t="shared" si="27"/>
      </c>
      <c r="BU59" s="47">
        <f t="shared" si="28"/>
      </c>
      <c r="BV59" s="47">
        <f t="shared" si="29"/>
      </c>
      <c r="BW59" s="47">
        <f t="shared" si="30"/>
      </c>
      <c r="BX59" s="47">
        <f t="shared" si="31"/>
      </c>
      <c r="BY59" s="47">
        <f t="shared" si="32"/>
      </c>
      <c r="BZ59" s="47">
        <f t="shared" si="33"/>
      </c>
      <c r="CA59" s="47">
        <f t="shared" si="34"/>
      </c>
      <c r="CB59" s="47">
        <f t="shared" si="35"/>
      </c>
      <c r="CC59" s="47">
        <f t="shared" si="36"/>
        <v>0.0029119837094325547</v>
      </c>
      <c r="CD59" s="47">
        <f t="shared" si="37"/>
      </c>
      <c r="CE59" s="47">
        <f t="shared" si="38"/>
      </c>
      <c r="CF59" s="47">
        <f t="shared" si="39"/>
      </c>
      <c r="CG59" s="47">
        <f t="shared" si="40"/>
      </c>
      <c r="CH59" s="47">
        <f t="shared" si="41"/>
      </c>
      <c r="CI59" s="47">
        <f t="shared" si="42"/>
      </c>
      <c r="CJ59" s="47">
        <f t="shared" si="43"/>
      </c>
      <c r="CK59" s="47">
        <f t="shared" si="44"/>
      </c>
      <c r="CL59" s="47">
        <f t="shared" si="45"/>
      </c>
    </row>
    <row r="60" spans="1:90" ht="12.75">
      <c r="A60" s="15" t="str">
        <f>'Gene Table'!D59</f>
        <v>Nr1h3</v>
      </c>
      <c r="B60" s="13" t="s">
        <v>435</v>
      </c>
      <c r="C60" s="14">
        <f>IF('Test Sample Data'!C59="","",IF(SUM('Test Sample Data'!C$3:C$98)&gt;10,IF(AND(ISNUMBER('Test Sample Data'!C59),'Test Sample Data'!C59&lt;35,'Test Sample Data'!C59&gt;0),'Test Sample Data'!C59,35),""))</f>
        <v>22.882395</v>
      </c>
      <c r="D60" s="14">
        <f>IF('Test Sample Data'!D59="","",IF(SUM('Test Sample Data'!D$3:D$98)&gt;10,IF(AND(ISNUMBER('Test Sample Data'!D59),'Test Sample Data'!D59&lt;35,'Test Sample Data'!D59&gt;0),'Test Sample Data'!D59,35),""))</f>
      </c>
      <c r="E60" s="14">
        <f>IF('Test Sample Data'!E59="","",IF(SUM('Test Sample Data'!E$3:E$98)&gt;10,IF(AND(ISNUMBER('Test Sample Data'!E59),'Test Sample Data'!E59&lt;35,'Test Sample Data'!E59&gt;0),'Test Sample Data'!E59,35),""))</f>
      </c>
      <c r="F60" s="14">
        <f>IF('Test Sample Data'!F59="","",IF(SUM('Test Sample Data'!F$3:F$98)&gt;10,IF(AND(ISNUMBER('Test Sample Data'!F59),'Test Sample Data'!F59&lt;35,'Test Sample Data'!F59&gt;0),'Test Sample Data'!F59,35),""))</f>
      </c>
      <c r="G60" s="14">
        <f>IF('Test Sample Data'!G59="","",IF(SUM('Test Sample Data'!G$3:G$98)&gt;10,IF(AND(ISNUMBER('Test Sample Data'!G59),'Test Sample Data'!G59&lt;35,'Test Sample Data'!G59&gt;0),'Test Sample Data'!G59,35),""))</f>
      </c>
      <c r="H60" s="14">
        <f>IF('Test Sample Data'!H59="","",IF(SUM('Test Sample Data'!H$3:H$98)&gt;10,IF(AND(ISNUMBER('Test Sample Data'!H59),'Test Sample Data'!H59&lt;35,'Test Sample Data'!H59&gt;0),'Test Sample Data'!H59,35),""))</f>
      </c>
      <c r="I60" s="14">
        <f>IF('Test Sample Data'!I59="","",IF(SUM('Test Sample Data'!I$3:I$98)&gt;10,IF(AND(ISNUMBER('Test Sample Data'!I59),'Test Sample Data'!I59&lt;35,'Test Sample Data'!I59&gt;0),'Test Sample Data'!I59,35),""))</f>
      </c>
      <c r="J60" s="14">
        <f>IF('Test Sample Data'!J59="","",IF(SUM('Test Sample Data'!J$3:J$98)&gt;10,IF(AND(ISNUMBER('Test Sample Data'!J59),'Test Sample Data'!J59&lt;35,'Test Sample Data'!J59&gt;0),'Test Sample Data'!J59,35),""))</f>
      </c>
      <c r="K60" s="14">
        <f>IF('Test Sample Data'!K59="","",IF(SUM('Test Sample Data'!K$3:K$98)&gt;10,IF(AND(ISNUMBER('Test Sample Data'!K59),'Test Sample Data'!K59&lt;35,'Test Sample Data'!K59&gt;0),'Test Sample Data'!K59,35),""))</f>
      </c>
      <c r="L60" s="14">
        <f>IF('Test Sample Data'!L59="","",IF(SUM('Test Sample Data'!L$3:L$98)&gt;10,IF(AND(ISNUMBER('Test Sample Data'!L59),'Test Sample Data'!L59&lt;35,'Test Sample Data'!L59&gt;0),'Test Sample Data'!L59,35),""))</f>
      </c>
      <c r="M60" s="14" t="str">
        <f>'Gene Table'!D59</f>
        <v>Nr1h3</v>
      </c>
      <c r="N60" s="13" t="s">
        <v>435</v>
      </c>
      <c r="O60" s="14">
        <f>IF('Control Sample Data'!C59="","",IF(SUM('Control Sample Data'!C$3:C$98)&gt;10,IF(AND(ISNUMBER('Control Sample Data'!C59),'Control Sample Data'!C59&lt;35,'Control Sample Data'!C59&gt;0),'Control Sample Data'!C59,35),""))</f>
        <v>23.444069</v>
      </c>
      <c r="P60" s="14">
        <f>IF('Control Sample Data'!D59="","",IF(SUM('Control Sample Data'!D$3:D$98)&gt;10,IF(AND(ISNUMBER('Control Sample Data'!D59),'Control Sample Data'!D59&lt;35,'Control Sample Data'!D59&gt;0),'Control Sample Data'!D59,35),""))</f>
      </c>
      <c r="Q60" s="14">
        <f>IF('Control Sample Data'!E59="","",IF(SUM('Control Sample Data'!E$3:E$98)&gt;10,IF(AND(ISNUMBER('Control Sample Data'!E59),'Control Sample Data'!E59&lt;35,'Control Sample Data'!E59&gt;0),'Control Sample Data'!E59,35),""))</f>
      </c>
      <c r="R60" s="14">
        <f>IF('Control Sample Data'!F59="","",IF(SUM('Control Sample Data'!F$3:F$98)&gt;10,IF(AND(ISNUMBER('Control Sample Data'!F59),'Control Sample Data'!F59&lt;35,'Control Sample Data'!F59&gt;0),'Control Sample Data'!F59,35),""))</f>
      </c>
      <c r="S60" s="14">
        <f>IF('Control Sample Data'!G59="","",IF(SUM('Control Sample Data'!G$3:G$98)&gt;10,IF(AND(ISNUMBER('Control Sample Data'!G59),'Control Sample Data'!G59&lt;35,'Control Sample Data'!G59&gt;0),'Control Sample Data'!G59,35),""))</f>
      </c>
      <c r="T60" s="14">
        <f>IF('Control Sample Data'!H59="","",IF(SUM('Control Sample Data'!H$3:H$98)&gt;10,IF(AND(ISNUMBER('Control Sample Data'!H59),'Control Sample Data'!H59&lt;35,'Control Sample Data'!H59&gt;0),'Control Sample Data'!H59,35),""))</f>
      </c>
      <c r="U60" s="14">
        <f>IF('Control Sample Data'!I59="","",IF(SUM('Control Sample Data'!I$3:I$98)&gt;10,IF(AND(ISNUMBER('Control Sample Data'!I59),'Control Sample Data'!I59&lt;35,'Control Sample Data'!I59&gt;0),'Control Sample Data'!I59,35),""))</f>
      </c>
      <c r="V60" s="14">
        <f>IF('Control Sample Data'!J59="","",IF(SUM('Control Sample Data'!J$3:J$98)&gt;10,IF(AND(ISNUMBER('Control Sample Data'!J59),'Control Sample Data'!J59&lt;35,'Control Sample Data'!J59&gt;0),'Control Sample Data'!J59,35),""))</f>
      </c>
      <c r="W60" s="14">
        <f>IF('Control Sample Data'!K59="","",IF(SUM('Control Sample Data'!K$3:K$98)&gt;10,IF(AND(ISNUMBER('Control Sample Data'!K59),'Control Sample Data'!K59&lt;35,'Control Sample Data'!K59&gt;0),'Control Sample Data'!K59,35),""))</f>
      </c>
      <c r="X60" s="14">
        <f>IF('Control Sample Data'!L59="","",IF(SUM('Control Sample Data'!L$3:L$98)&gt;10,IF(AND(ISNUMBER('Control Sample Data'!L59),'Control Sample Data'!L59&lt;35,'Control Sample Data'!L59&gt;0),'Control Sample Data'!L59,35),""))</f>
      </c>
      <c r="AS60" s="12" t="str">
        <f t="shared" si="21"/>
        <v>Nr1h3</v>
      </c>
      <c r="AT60" s="13" t="s">
        <v>435</v>
      </c>
      <c r="AU60" s="14">
        <f t="shared" si="47"/>
        <v>7.129477999999999</v>
      </c>
      <c r="AV60" s="14">
        <f t="shared" si="48"/>
      </c>
      <c r="AW60" s="14">
        <f t="shared" si="49"/>
      </c>
      <c r="AX60" s="14">
        <f t="shared" si="50"/>
      </c>
      <c r="AY60" s="14">
        <f t="shared" si="51"/>
      </c>
      <c r="AZ60" s="14">
        <f t="shared" si="52"/>
      </c>
      <c r="BA60" s="14">
        <f t="shared" si="53"/>
      </c>
      <c r="BB60" s="14">
        <f t="shared" si="54"/>
      </c>
      <c r="BC60" s="14">
        <f t="shared" si="55"/>
      </c>
      <c r="BD60" s="14">
        <f t="shared" si="56"/>
      </c>
      <c r="BE60" s="14">
        <f t="shared" si="57"/>
        <v>7.695668999999999</v>
      </c>
      <c r="BF60" s="14">
        <f t="shared" si="58"/>
      </c>
      <c r="BG60" s="14">
        <f t="shared" si="59"/>
      </c>
      <c r="BH60" s="14">
        <f t="shared" si="60"/>
      </c>
      <c r="BI60" s="14">
        <f t="shared" si="61"/>
      </c>
      <c r="BJ60" s="14">
        <f t="shared" si="62"/>
      </c>
      <c r="BK60" s="14">
        <f t="shared" si="63"/>
      </c>
      <c r="BL60" s="14">
        <f t="shared" si="64"/>
      </c>
      <c r="BM60" s="14">
        <f t="shared" si="65"/>
      </c>
      <c r="BN60" s="14">
        <f t="shared" si="66"/>
      </c>
      <c r="BO60" s="46">
        <f t="shared" si="69"/>
        <v>7.129477999999999</v>
      </c>
      <c r="BP60" s="46">
        <f t="shared" si="70"/>
        <v>7.695668999999999</v>
      </c>
      <c r="BQ60" s="44" t="str">
        <f t="shared" si="25"/>
        <v>Nr1h3</v>
      </c>
      <c r="BR60" s="13" t="s">
        <v>737</v>
      </c>
      <c r="BS60" s="47">
        <f t="shared" si="26"/>
        <v>0.00714189183698401</v>
      </c>
      <c r="BT60" s="47">
        <f t="shared" si="27"/>
      </c>
      <c r="BU60" s="47">
        <f t="shared" si="28"/>
      </c>
      <c r="BV60" s="47">
        <f t="shared" si="29"/>
      </c>
      <c r="BW60" s="47">
        <f t="shared" si="30"/>
      </c>
      <c r="BX60" s="47">
        <f t="shared" si="31"/>
      </c>
      <c r="BY60" s="47">
        <f t="shared" si="32"/>
      </c>
      <c r="BZ60" s="47">
        <f t="shared" si="33"/>
      </c>
      <c r="CA60" s="47">
        <f t="shared" si="34"/>
      </c>
      <c r="CB60" s="47">
        <f t="shared" si="35"/>
      </c>
      <c r="CC60" s="47">
        <f t="shared" si="36"/>
        <v>0.004823616746903887</v>
      </c>
      <c r="CD60" s="47">
        <f t="shared" si="37"/>
      </c>
      <c r="CE60" s="47">
        <f t="shared" si="38"/>
      </c>
      <c r="CF60" s="47">
        <f t="shared" si="39"/>
      </c>
      <c r="CG60" s="47">
        <f t="shared" si="40"/>
      </c>
      <c r="CH60" s="47">
        <f t="shared" si="41"/>
      </c>
      <c r="CI60" s="47">
        <f t="shared" si="42"/>
      </c>
      <c r="CJ60" s="47">
        <f t="shared" si="43"/>
      </c>
      <c r="CK60" s="47">
        <f t="shared" si="44"/>
      </c>
      <c r="CL60" s="47">
        <f t="shared" si="45"/>
      </c>
    </row>
    <row r="61" spans="1:90" ht="12.75">
      <c r="A61" s="15" t="str">
        <f>'Gene Table'!D60</f>
        <v>Nr1h4</v>
      </c>
      <c r="B61" s="13" t="s">
        <v>441</v>
      </c>
      <c r="C61" s="14">
        <f>IF('Test Sample Data'!C60="","",IF(SUM('Test Sample Data'!C$3:C$98)&gt;10,IF(AND(ISNUMBER('Test Sample Data'!C60),'Test Sample Data'!C60&lt;35,'Test Sample Data'!C60&gt;0),'Test Sample Data'!C60,35),""))</f>
        <v>22.59925</v>
      </c>
      <c r="D61" s="14">
        <f>IF('Test Sample Data'!D60="","",IF(SUM('Test Sample Data'!D$3:D$98)&gt;10,IF(AND(ISNUMBER('Test Sample Data'!D60),'Test Sample Data'!D60&lt;35,'Test Sample Data'!D60&gt;0),'Test Sample Data'!D60,35),""))</f>
      </c>
      <c r="E61" s="14">
        <f>IF('Test Sample Data'!E60="","",IF(SUM('Test Sample Data'!E$3:E$98)&gt;10,IF(AND(ISNUMBER('Test Sample Data'!E60),'Test Sample Data'!E60&lt;35,'Test Sample Data'!E60&gt;0),'Test Sample Data'!E60,35),""))</f>
      </c>
      <c r="F61" s="14">
        <f>IF('Test Sample Data'!F60="","",IF(SUM('Test Sample Data'!F$3:F$98)&gt;10,IF(AND(ISNUMBER('Test Sample Data'!F60),'Test Sample Data'!F60&lt;35,'Test Sample Data'!F60&gt;0),'Test Sample Data'!F60,35),""))</f>
      </c>
      <c r="G61" s="14">
        <f>IF('Test Sample Data'!G60="","",IF(SUM('Test Sample Data'!G$3:G$98)&gt;10,IF(AND(ISNUMBER('Test Sample Data'!G60),'Test Sample Data'!G60&lt;35,'Test Sample Data'!G60&gt;0),'Test Sample Data'!G60,35),""))</f>
      </c>
      <c r="H61" s="14">
        <f>IF('Test Sample Data'!H60="","",IF(SUM('Test Sample Data'!H$3:H$98)&gt;10,IF(AND(ISNUMBER('Test Sample Data'!H60),'Test Sample Data'!H60&lt;35,'Test Sample Data'!H60&gt;0),'Test Sample Data'!H60,35),""))</f>
      </c>
      <c r="I61" s="14">
        <f>IF('Test Sample Data'!I60="","",IF(SUM('Test Sample Data'!I$3:I$98)&gt;10,IF(AND(ISNUMBER('Test Sample Data'!I60),'Test Sample Data'!I60&lt;35,'Test Sample Data'!I60&gt;0),'Test Sample Data'!I60,35),""))</f>
      </c>
      <c r="J61" s="14">
        <f>IF('Test Sample Data'!J60="","",IF(SUM('Test Sample Data'!J$3:J$98)&gt;10,IF(AND(ISNUMBER('Test Sample Data'!J60),'Test Sample Data'!J60&lt;35,'Test Sample Data'!J60&gt;0),'Test Sample Data'!J60,35),""))</f>
      </c>
      <c r="K61" s="14">
        <f>IF('Test Sample Data'!K60="","",IF(SUM('Test Sample Data'!K$3:K$98)&gt;10,IF(AND(ISNUMBER('Test Sample Data'!K60),'Test Sample Data'!K60&lt;35,'Test Sample Data'!K60&gt;0),'Test Sample Data'!K60,35),""))</f>
      </c>
      <c r="L61" s="14">
        <f>IF('Test Sample Data'!L60="","",IF(SUM('Test Sample Data'!L$3:L$98)&gt;10,IF(AND(ISNUMBER('Test Sample Data'!L60),'Test Sample Data'!L60&lt;35,'Test Sample Data'!L60&gt;0),'Test Sample Data'!L60,35),""))</f>
      </c>
      <c r="M61" s="14" t="str">
        <f>'Gene Table'!D60</f>
        <v>Nr1h4</v>
      </c>
      <c r="N61" s="13" t="s">
        <v>441</v>
      </c>
      <c r="O61" s="14">
        <f>IF('Control Sample Data'!C60="","",IF(SUM('Control Sample Data'!C$3:C$98)&gt;10,IF(AND(ISNUMBER('Control Sample Data'!C60),'Control Sample Data'!C60&lt;35,'Control Sample Data'!C60&gt;0),'Control Sample Data'!C60,35),""))</f>
        <v>20.777811</v>
      </c>
      <c r="P61" s="14">
        <f>IF('Control Sample Data'!D60="","",IF(SUM('Control Sample Data'!D$3:D$98)&gt;10,IF(AND(ISNUMBER('Control Sample Data'!D60),'Control Sample Data'!D60&lt;35,'Control Sample Data'!D60&gt;0),'Control Sample Data'!D60,35),""))</f>
      </c>
      <c r="Q61" s="14">
        <f>IF('Control Sample Data'!E60="","",IF(SUM('Control Sample Data'!E$3:E$98)&gt;10,IF(AND(ISNUMBER('Control Sample Data'!E60),'Control Sample Data'!E60&lt;35,'Control Sample Data'!E60&gt;0),'Control Sample Data'!E60,35),""))</f>
      </c>
      <c r="R61" s="14">
        <f>IF('Control Sample Data'!F60="","",IF(SUM('Control Sample Data'!F$3:F$98)&gt;10,IF(AND(ISNUMBER('Control Sample Data'!F60),'Control Sample Data'!F60&lt;35,'Control Sample Data'!F60&gt;0),'Control Sample Data'!F60,35),""))</f>
      </c>
      <c r="S61" s="14">
        <f>IF('Control Sample Data'!G60="","",IF(SUM('Control Sample Data'!G$3:G$98)&gt;10,IF(AND(ISNUMBER('Control Sample Data'!G60),'Control Sample Data'!G60&lt;35,'Control Sample Data'!G60&gt;0),'Control Sample Data'!G60,35),""))</f>
      </c>
      <c r="T61" s="14">
        <f>IF('Control Sample Data'!H60="","",IF(SUM('Control Sample Data'!H$3:H$98)&gt;10,IF(AND(ISNUMBER('Control Sample Data'!H60),'Control Sample Data'!H60&lt;35,'Control Sample Data'!H60&gt;0),'Control Sample Data'!H60,35),""))</f>
      </c>
      <c r="U61" s="14">
        <f>IF('Control Sample Data'!I60="","",IF(SUM('Control Sample Data'!I$3:I$98)&gt;10,IF(AND(ISNUMBER('Control Sample Data'!I60),'Control Sample Data'!I60&lt;35,'Control Sample Data'!I60&gt;0),'Control Sample Data'!I60,35),""))</f>
      </c>
      <c r="V61" s="14">
        <f>IF('Control Sample Data'!J60="","",IF(SUM('Control Sample Data'!J$3:J$98)&gt;10,IF(AND(ISNUMBER('Control Sample Data'!J60),'Control Sample Data'!J60&lt;35,'Control Sample Data'!J60&gt;0),'Control Sample Data'!J60,35),""))</f>
      </c>
      <c r="W61" s="14">
        <f>IF('Control Sample Data'!K60="","",IF(SUM('Control Sample Data'!K$3:K$98)&gt;10,IF(AND(ISNUMBER('Control Sample Data'!K60),'Control Sample Data'!K60&lt;35,'Control Sample Data'!K60&gt;0),'Control Sample Data'!K60,35),""))</f>
      </c>
      <c r="X61" s="14">
        <f>IF('Control Sample Data'!L60="","",IF(SUM('Control Sample Data'!L$3:L$98)&gt;10,IF(AND(ISNUMBER('Control Sample Data'!L60),'Control Sample Data'!L60&lt;35,'Control Sample Data'!L60&gt;0),'Control Sample Data'!L60,35),""))</f>
      </c>
      <c r="AS61" s="12" t="str">
        <f t="shared" si="21"/>
        <v>Nr1h4</v>
      </c>
      <c r="AT61" s="13" t="s">
        <v>441</v>
      </c>
      <c r="AU61" s="14">
        <f t="shared" si="47"/>
        <v>6.846333000000001</v>
      </c>
      <c r="AV61" s="14">
        <f t="shared" si="48"/>
      </c>
      <c r="AW61" s="14">
        <f t="shared" si="49"/>
      </c>
      <c r="AX61" s="14">
        <f t="shared" si="50"/>
      </c>
      <c r="AY61" s="14">
        <f t="shared" si="51"/>
      </c>
      <c r="AZ61" s="14">
        <f t="shared" si="52"/>
      </c>
      <c r="BA61" s="14">
        <f t="shared" si="53"/>
      </c>
      <c r="BB61" s="14">
        <f t="shared" si="54"/>
      </c>
      <c r="BC61" s="14">
        <f t="shared" si="55"/>
      </c>
      <c r="BD61" s="14">
        <f t="shared" si="56"/>
      </c>
      <c r="BE61" s="14">
        <f t="shared" si="57"/>
        <v>5.029411</v>
      </c>
      <c r="BF61" s="14">
        <f t="shared" si="58"/>
      </c>
      <c r="BG61" s="14">
        <f t="shared" si="59"/>
      </c>
      <c r="BH61" s="14">
        <f t="shared" si="60"/>
      </c>
      <c r="BI61" s="14">
        <f t="shared" si="61"/>
      </c>
      <c r="BJ61" s="14">
        <f t="shared" si="62"/>
      </c>
      <c r="BK61" s="14">
        <f t="shared" si="63"/>
      </c>
      <c r="BL61" s="14">
        <f t="shared" si="64"/>
      </c>
      <c r="BM61" s="14">
        <f t="shared" si="65"/>
      </c>
      <c r="BN61" s="14">
        <f t="shared" si="66"/>
      </c>
      <c r="BO61" s="46">
        <f t="shared" si="69"/>
        <v>6.846333000000001</v>
      </c>
      <c r="BP61" s="46">
        <f t="shared" si="70"/>
        <v>5.029411</v>
      </c>
      <c r="BQ61" s="44" t="str">
        <f t="shared" si="25"/>
        <v>Nr1h4</v>
      </c>
      <c r="BR61" s="13" t="s">
        <v>738</v>
      </c>
      <c r="BS61" s="47">
        <f t="shared" si="26"/>
        <v>0.00869057289479644</v>
      </c>
      <c r="BT61" s="47">
        <f t="shared" si="27"/>
      </c>
      <c r="BU61" s="47">
        <f t="shared" si="28"/>
      </c>
      <c r="BV61" s="47">
        <f t="shared" si="29"/>
      </c>
      <c r="BW61" s="47">
        <f t="shared" si="30"/>
      </c>
      <c r="BX61" s="47">
        <f t="shared" si="31"/>
      </c>
      <c r="BY61" s="47">
        <f t="shared" si="32"/>
      </c>
      <c r="BZ61" s="47">
        <f t="shared" si="33"/>
      </c>
      <c r="CA61" s="47">
        <f t="shared" si="34"/>
      </c>
      <c r="CB61" s="47">
        <f t="shared" si="35"/>
      </c>
      <c r="CC61" s="47">
        <f t="shared" si="36"/>
        <v>0.0306193825302084</v>
      </c>
      <c r="CD61" s="47">
        <f t="shared" si="37"/>
      </c>
      <c r="CE61" s="47">
        <f t="shared" si="38"/>
      </c>
      <c r="CF61" s="47">
        <f t="shared" si="39"/>
      </c>
      <c r="CG61" s="47">
        <f t="shared" si="40"/>
      </c>
      <c r="CH61" s="47">
        <f t="shared" si="41"/>
      </c>
      <c r="CI61" s="47">
        <f t="shared" si="42"/>
      </c>
      <c r="CJ61" s="47">
        <f t="shared" si="43"/>
      </c>
      <c r="CK61" s="47">
        <f t="shared" si="44"/>
      </c>
      <c r="CL61" s="47">
        <f t="shared" si="45"/>
      </c>
    </row>
    <row r="62" spans="1:90" ht="12.75">
      <c r="A62" s="15" t="str">
        <f>'Gene Table'!D61</f>
        <v>Pck2</v>
      </c>
      <c r="B62" s="13" t="s">
        <v>447</v>
      </c>
      <c r="C62" s="14">
        <f>IF('Test Sample Data'!C61="","",IF(SUM('Test Sample Data'!C$3:C$98)&gt;10,IF(AND(ISNUMBER('Test Sample Data'!C61),'Test Sample Data'!C61&lt;35,'Test Sample Data'!C61&gt;0),'Test Sample Data'!C61,35),""))</f>
        <v>31.597658</v>
      </c>
      <c r="D62" s="14">
        <f>IF('Test Sample Data'!D61="","",IF(SUM('Test Sample Data'!D$3:D$98)&gt;10,IF(AND(ISNUMBER('Test Sample Data'!D61),'Test Sample Data'!D61&lt;35,'Test Sample Data'!D61&gt;0),'Test Sample Data'!D61,35),""))</f>
      </c>
      <c r="E62" s="14">
        <f>IF('Test Sample Data'!E61="","",IF(SUM('Test Sample Data'!E$3:E$98)&gt;10,IF(AND(ISNUMBER('Test Sample Data'!E61),'Test Sample Data'!E61&lt;35,'Test Sample Data'!E61&gt;0),'Test Sample Data'!E61,35),""))</f>
      </c>
      <c r="F62" s="14">
        <f>IF('Test Sample Data'!F61="","",IF(SUM('Test Sample Data'!F$3:F$98)&gt;10,IF(AND(ISNUMBER('Test Sample Data'!F61),'Test Sample Data'!F61&lt;35,'Test Sample Data'!F61&gt;0),'Test Sample Data'!F61,35),""))</f>
      </c>
      <c r="G62" s="14">
        <f>IF('Test Sample Data'!G61="","",IF(SUM('Test Sample Data'!G$3:G$98)&gt;10,IF(AND(ISNUMBER('Test Sample Data'!G61),'Test Sample Data'!G61&lt;35,'Test Sample Data'!G61&gt;0),'Test Sample Data'!G61,35),""))</f>
      </c>
      <c r="H62" s="14">
        <f>IF('Test Sample Data'!H61="","",IF(SUM('Test Sample Data'!H$3:H$98)&gt;10,IF(AND(ISNUMBER('Test Sample Data'!H61),'Test Sample Data'!H61&lt;35,'Test Sample Data'!H61&gt;0),'Test Sample Data'!H61,35),""))</f>
      </c>
      <c r="I62" s="14">
        <f>IF('Test Sample Data'!I61="","",IF(SUM('Test Sample Data'!I$3:I$98)&gt;10,IF(AND(ISNUMBER('Test Sample Data'!I61),'Test Sample Data'!I61&lt;35,'Test Sample Data'!I61&gt;0),'Test Sample Data'!I61,35),""))</f>
      </c>
      <c r="J62" s="14">
        <f>IF('Test Sample Data'!J61="","",IF(SUM('Test Sample Data'!J$3:J$98)&gt;10,IF(AND(ISNUMBER('Test Sample Data'!J61),'Test Sample Data'!J61&lt;35,'Test Sample Data'!J61&gt;0),'Test Sample Data'!J61,35),""))</f>
      </c>
      <c r="K62" s="14">
        <f>IF('Test Sample Data'!K61="","",IF(SUM('Test Sample Data'!K$3:K$98)&gt;10,IF(AND(ISNUMBER('Test Sample Data'!K61),'Test Sample Data'!K61&lt;35,'Test Sample Data'!K61&gt;0),'Test Sample Data'!K61,35),""))</f>
      </c>
      <c r="L62" s="14">
        <f>IF('Test Sample Data'!L61="","",IF(SUM('Test Sample Data'!L$3:L$98)&gt;10,IF(AND(ISNUMBER('Test Sample Data'!L61),'Test Sample Data'!L61&lt;35,'Test Sample Data'!L61&gt;0),'Test Sample Data'!L61,35),""))</f>
      </c>
      <c r="M62" s="14" t="str">
        <f>'Gene Table'!D61</f>
        <v>Pck2</v>
      </c>
      <c r="N62" s="13" t="s">
        <v>447</v>
      </c>
      <c r="O62" s="14">
        <f>IF('Control Sample Data'!C61="","",IF(SUM('Control Sample Data'!C$3:C$98)&gt;10,IF(AND(ISNUMBER('Control Sample Data'!C61),'Control Sample Data'!C61&lt;35,'Control Sample Data'!C61&gt;0),'Control Sample Data'!C61,35),""))</f>
        <v>26.753498</v>
      </c>
      <c r="P62" s="14">
        <f>IF('Control Sample Data'!D61="","",IF(SUM('Control Sample Data'!D$3:D$98)&gt;10,IF(AND(ISNUMBER('Control Sample Data'!D61),'Control Sample Data'!D61&lt;35,'Control Sample Data'!D61&gt;0),'Control Sample Data'!D61,35),""))</f>
      </c>
      <c r="Q62" s="14">
        <f>IF('Control Sample Data'!E61="","",IF(SUM('Control Sample Data'!E$3:E$98)&gt;10,IF(AND(ISNUMBER('Control Sample Data'!E61),'Control Sample Data'!E61&lt;35,'Control Sample Data'!E61&gt;0),'Control Sample Data'!E61,35),""))</f>
      </c>
      <c r="R62" s="14">
        <f>IF('Control Sample Data'!F61="","",IF(SUM('Control Sample Data'!F$3:F$98)&gt;10,IF(AND(ISNUMBER('Control Sample Data'!F61),'Control Sample Data'!F61&lt;35,'Control Sample Data'!F61&gt;0),'Control Sample Data'!F61,35),""))</f>
      </c>
      <c r="S62" s="14">
        <f>IF('Control Sample Data'!G61="","",IF(SUM('Control Sample Data'!G$3:G$98)&gt;10,IF(AND(ISNUMBER('Control Sample Data'!G61),'Control Sample Data'!G61&lt;35,'Control Sample Data'!G61&gt;0),'Control Sample Data'!G61,35),""))</f>
      </c>
      <c r="T62" s="14">
        <f>IF('Control Sample Data'!H61="","",IF(SUM('Control Sample Data'!H$3:H$98)&gt;10,IF(AND(ISNUMBER('Control Sample Data'!H61),'Control Sample Data'!H61&lt;35,'Control Sample Data'!H61&gt;0),'Control Sample Data'!H61,35),""))</f>
      </c>
      <c r="U62" s="14">
        <f>IF('Control Sample Data'!I61="","",IF(SUM('Control Sample Data'!I$3:I$98)&gt;10,IF(AND(ISNUMBER('Control Sample Data'!I61),'Control Sample Data'!I61&lt;35,'Control Sample Data'!I61&gt;0),'Control Sample Data'!I61,35),""))</f>
      </c>
      <c r="V62" s="14">
        <f>IF('Control Sample Data'!J61="","",IF(SUM('Control Sample Data'!J$3:J$98)&gt;10,IF(AND(ISNUMBER('Control Sample Data'!J61),'Control Sample Data'!J61&lt;35,'Control Sample Data'!J61&gt;0),'Control Sample Data'!J61,35),""))</f>
      </c>
      <c r="W62" s="14">
        <f>IF('Control Sample Data'!K61="","",IF(SUM('Control Sample Data'!K$3:K$98)&gt;10,IF(AND(ISNUMBER('Control Sample Data'!K61),'Control Sample Data'!K61&lt;35,'Control Sample Data'!K61&gt;0),'Control Sample Data'!K61,35),""))</f>
      </c>
      <c r="X62" s="14">
        <f>IF('Control Sample Data'!L61="","",IF(SUM('Control Sample Data'!L$3:L$98)&gt;10,IF(AND(ISNUMBER('Control Sample Data'!L61),'Control Sample Data'!L61&lt;35,'Control Sample Data'!L61&gt;0),'Control Sample Data'!L61,35),""))</f>
      </c>
      <c r="AS62" s="12" t="str">
        <f t="shared" si="21"/>
        <v>Pck2</v>
      </c>
      <c r="AT62" s="13" t="s">
        <v>447</v>
      </c>
      <c r="AU62" s="14">
        <f t="shared" si="47"/>
        <v>15.844740999999999</v>
      </c>
      <c r="AV62" s="14">
        <f t="shared" si="48"/>
      </c>
      <c r="AW62" s="14">
        <f t="shared" si="49"/>
      </c>
      <c r="AX62" s="14">
        <f t="shared" si="50"/>
      </c>
      <c r="AY62" s="14">
        <f t="shared" si="51"/>
      </c>
      <c r="AZ62" s="14">
        <f t="shared" si="52"/>
      </c>
      <c r="BA62" s="14">
        <f t="shared" si="53"/>
      </c>
      <c r="BB62" s="14">
        <f t="shared" si="54"/>
      </c>
      <c r="BC62" s="14">
        <f t="shared" si="55"/>
      </c>
      <c r="BD62" s="14">
        <f t="shared" si="56"/>
      </c>
      <c r="BE62" s="14">
        <f t="shared" si="57"/>
        <v>11.005098</v>
      </c>
      <c r="BF62" s="14">
        <f t="shared" si="58"/>
      </c>
      <c r="BG62" s="14">
        <f t="shared" si="59"/>
      </c>
      <c r="BH62" s="14">
        <f t="shared" si="60"/>
      </c>
      <c r="BI62" s="14">
        <f t="shared" si="61"/>
      </c>
      <c r="BJ62" s="14">
        <f t="shared" si="62"/>
      </c>
      <c r="BK62" s="14">
        <f t="shared" si="63"/>
      </c>
      <c r="BL62" s="14">
        <f t="shared" si="64"/>
      </c>
      <c r="BM62" s="14">
        <f t="shared" si="65"/>
      </c>
      <c r="BN62" s="14">
        <f t="shared" si="66"/>
      </c>
      <c r="BO62" s="46">
        <f t="shared" si="69"/>
        <v>15.844740999999999</v>
      </c>
      <c r="BP62" s="46">
        <f t="shared" si="70"/>
        <v>11.005098</v>
      </c>
      <c r="BQ62" s="44" t="str">
        <f t="shared" si="25"/>
        <v>Pck2</v>
      </c>
      <c r="BR62" s="13" t="s">
        <v>739</v>
      </c>
      <c r="BS62" s="47">
        <f t="shared" si="26"/>
        <v>1.6992515919822762E-05</v>
      </c>
      <c r="BT62" s="47">
        <f t="shared" si="27"/>
      </c>
      <c r="BU62" s="47">
        <f t="shared" si="28"/>
      </c>
      <c r="BV62" s="47">
        <f t="shared" si="29"/>
      </c>
      <c r="BW62" s="47">
        <f t="shared" si="30"/>
      </c>
      <c r="BX62" s="47">
        <f t="shared" si="31"/>
      </c>
      <c r="BY62" s="47">
        <f t="shared" si="32"/>
      </c>
      <c r="BZ62" s="47">
        <f t="shared" si="33"/>
      </c>
      <c r="CA62" s="47">
        <f t="shared" si="34"/>
      </c>
      <c r="CB62" s="47">
        <f t="shared" si="35"/>
      </c>
      <c r="CC62" s="47">
        <f t="shared" si="36"/>
        <v>0.00048655887290906567</v>
      </c>
      <c r="CD62" s="47">
        <f t="shared" si="37"/>
      </c>
      <c r="CE62" s="47">
        <f t="shared" si="38"/>
      </c>
      <c r="CF62" s="47">
        <f t="shared" si="39"/>
      </c>
      <c r="CG62" s="47">
        <f t="shared" si="40"/>
      </c>
      <c r="CH62" s="47">
        <f t="shared" si="41"/>
      </c>
      <c r="CI62" s="47">
        <f t="shared" si="42"/>
      </c>
      <c r="CJ62" s="47">
        <f t="shared" si="43"/>
      </c>
      <c r="CK62" s="47">
        <f t="shared" si="44"/>
      </c>
      <c r="CL62" s="47">
        <f t="shared" si="45"/>
      </c>
    </row>
    <row r="63" spans="1:90" ht="12.75">
      <c r="A63" s="15" t="str">
        <f>'Gene Table'!D62</f>
        <v>Pdk4</v>
      </c>
      <c r="B63" s="13" t="s">
        <v>453</v>
      </c>
      <c r="C63" s="14">
        <f>IF('Test Sample Data'!C62="","",IF(SUM('Test Sample Data'!C$3:C$98)&gt;10,IF(AND(ISNUMBER('Test Sample Data'!C62),'Test Sample Data'!C62&lt;35,'Test Sample Data'!C62&gt;0),'Test Sample Data'!C62,35),""))</f>
        <v>29.266006</v>
      </c>
      <c r="D63" s="14">
        <f>IF('Test Sample Data'!D62="","",IF(SUM('Test Sample Data'!D$3:D$98)&gt;10,IF(AND(ISNUMBER('Test Sample Data'!D62),'Test Sample Data'!D62&lt;35,'Test Sample Data'!D62&gt;0),'Test Sample Data'!D62,35),""))</f>
      </c>
      <c r="E63" s="14">
        <f>IF('Test Sample Data'!E62="","",IF(SUM('Test Sample Data'!E$3:E$98)&gt;10,IF(AND(ISNUMBER('Test Sample Data'!E62),'Test Sample Data'!E62&lt;35,'Test Sample Data'!E62&gt;0),'Test Sample Data'!E62,35),""))</f>
      </c>
      <c r="F63" s="14">
        <f>IF('Test Sample Data'!F62="","",IF(SUM('Test Sample Data'!F$3:F$98)&gt;10,IF(AND(ISNUMBER('Test Sample Data'!F62),'Test Sample Data'!F62&lt;35,'Test Sample Data'!F62&gt;0),'Test Sample Data'!F62,35),""))</f>
      </c>
      <c r="G63" s="14">
        <f>IF('Test Sample Data'!G62="","",IF(SUM('Test Sample Data'!G$3:G$98)&gt;10,IF(AND(ISNUMBER('Test Sample Data'!G62),'Test Sample Data'!G62&lt;35,'Test Sample Data'!G62&gt;0),'Test Sample Data'!G62,35),""))</f>
      </c>
      <c r="H63" s="14">
        <f>IF('Test Sample Data'!H62="","",IF(SUM('Test Sample Data'!H$3:H$98)&gt;10,IF(AND(ISNUMBER('Test Sample Data'!H62),'Test Sample Data'!H62&lt;35,'Test Sample Data'!H62&gt;0),'Test Sample Data'!H62,35),""))</f>
      </c>
      <c r="I63" s="14">
        <f>IF('Test Sample Data'!I62="","",IF(SUM('Test Sample Data'!I$3:I$98)&gt;10,IF(AND(ISNUMBER('Test Sample Data'!I62),'Test Sample Data'!I62&lt;35,'Test Sample Data'!I62&gt;0),'Test Sample Data'!I62,35),""))</f>
      </c>
      <c r="J63" s="14">
        <f>IF('Test Sample Data'!J62="","",IF(SUM('Test Sample Data'!J$3:J$98)&gt;10,IF(AND(ISNUMBER('Test Sample Data'!J62),'Test Sample Data'!J62&lt;35,'Test Sample Data'!J62&gt;0),'Test Sample Data'!J62,35),""))</f>
      </c>
      <c r="K63" s="14">
        <f>IF('Test Sample Data'!K62="","",IF(SUM('Test Sample Data'!K$3:K$98)&gt;10,IF(AND(ISNUMBER('Test Sample Data'!K62),'Test Sample Data'!K62&lt;35,'Test Sample Data'!K62&gt;0),'Test Sample Data'!K62,35),""))</f>
      </c>
      <c r="L63" s="14">
        <f>IF('Test Sample Data'!L62="","",IF(SUM('Test Sample Data'!L$3:L$98)&gt;10,IF(AND(ISNUMBER('Test Sample Data'!L62),'Test Sample Data'!L62&lt;35,'Test Sample Data'!L62&gt;0),'Test Sample Data'!L62,35),""))</f>
      </c>
      <c r="M63" s="14" t="str">
        <f>'Gene Table'!D62</f>
        <v>Pdk4</v>
      </c>
      <c r="N63" s="13" t="s">
        <v>453</v>
      </c>
      <c r="O63" s="14">
        <f>IF('Control Sample Data'!C62="","",IF(SUM('Control Sample Data'!C$3:C$98)&gt;10,IF(AND(ISNUMBER('Control Sample Data'!C62),'Control Sample Data'!C62&lt;35,'Control Sample Data'!C62&gt;0),'Control Sample Data'!C62,35),""))</f>
        <v>26.710825</v>
      </c>
      <c r="P63" s="14">
        <f>IF('Control Sample Data'!D62="","",IF(SUM('Control Sample Data'!D$3:D$98)&gt;10,IF(AND(ISNUMBER('Control Sample Data'!D62),'Control Sample Data'!D62&lt;35,'Control Sample Data'!D62&gt;0),'Control Sample Data'!D62,35),""))</f>
      </c>
      <c r="Q63" s="14">
        <f>IF('Control Sample Data'!E62="","",IF(SUM('Control Sample Data'!E$3:E$98)&gt;10,IF(AND(ISNUMBER('Control Sample Data'!E62),'Control Sample Data'!E62&lt;35,'Control Sample Data'!E62&gt;0),'Control Sample Data'!E62,35),""))</f>
      </c>
      <c r="R63" s="14">
        <f>IF('Control Sample Data'!F62="","",IF(SUM('Control Sample Data'!F$3:F$98)&gt;10,IF(AND(ISNUMBER('Control Sample Data'!F62),'Control Sample Data'!F62&lt;35,'Control Sample Data'!F62&gt;0),'Control Sample Data'!F62,35),""))</f>
      </c>
      <c r="S63" s="14">
        <f>IF('Control Sample Data'!G62="","",IF(SUM('Control Sample Data'!G$3:G$98)&gt;10,IF(AND(ISNUMBER('Control Sample Data'!G62),'Control Sample Data'!G62&lt;35,'Control Sample Data'!G62&gt;0),'Control Sample Data'!G62,35),""))</f>
      </c>
      <c r="T63" s="14">
        <f>IF('Control Sample Data'!H62="","",IF(SUM('Control Sample Data'!H$3:H$98)&gt;10,IF(AND(ISNUMBER('Control Sample Data'!H62),'Control Sample Data'!H62&lt;35,'Control Sample Data'!H62&gt;0),'Control Sample Data'!H62,35),""))</f>
      </c>
      <c r="U63" s="14">
        <f>IF('Control Sample Data'!I62="","",IF(SUM('Control Sample Data'!I$3:I$98)&gt;10,IF(AND(ISNUMBER('Control Sample Data'!I62),'Control Sample Data'!I62&lt;35,'Control Sample Data'!I62&gt;0),'Control Sample Data'!I62,35),""))</f>
      </c>
      <c r="V63" s="14">
        <f>IF('Control Sample Data'!J62="","",IF(SUM('Control Sample Data'!J$3:J$98)&gt;10,IF(AND(ISNUMBER('Control Sample Data'!J62),'Control Sample Data'!J62&lt;35,'Control Sample Data'!J62&gt;0),'Control Sample Data'!J62,35),""))</f>
      </c>
      <c r="W63" s="14">
        <f>IF('Control Sample Data'!K62="","",IF(SUM('Control Sample Data'!K$3:K$98)&gt;10,IF(AND(ISNUMBER('Control Sample Data'!K62),'Control Sample Data'!K62&lt;35,'Control Sample Data'!K62&gt;0),'Control Sample Data'!K62,35),""))</f>
      </c>
      <c r="X63" s="14">
        <f>IF('Control Sample Data'!L62="","",IF(SUM('Control Sample Data'!L$3:L$98)&gt;10,IF(AND(ISNUMBER('Control Sample Data'!L62),'Control Sample Data'!L62&lt;35,'Control Sample Data'!L62&gt;0),'Control Sample Data'!L62,35),""))</f>
      </c>
      <c r="AS63" s="12" t="str">
        <f t="shared" si="21"/>
        <v>Pdk4</v>
      </c>
      <c r="AT63" s="13" t="s">
        <v>453</v>
      </c>
      <c r="AU63" s="14">
        <f t="shared" si="47"/>
        <v>13.513089</v>
      </c>
      <c r="AV63" s="14">
        <f t="shared" si="48"/>
      </c>
      <c r="AW63" s="14">
        <f t="shared" si="49"/>
      </c>
      <c r="AX63" s="14">
        <f t="shared" si="50"/>
      </c>
      <c r="AY63" s="14">
        <f t="shared" si="51"/>
      </c>
      <c r="AZ63" s="14">
        <f t="shared" si="52"/>
      </c>
      <c r="BA63" s="14">
        <f t="shared" si="53"/>
      </c>
      <c r="BB63" s="14">
        <f t="shared" si="54"/>
      </c>
      <c r="BC63" s="14">
        <f t="shared" si="55"/>
      </c>
      <c r="BD63" s="14">
        <f t="shared" si="56"/>
      </c>
      <c r="BE63" s="14">
        <f t="shared" si="57"/>
        <v>10.962425</v>
      </c>
      <c r="BF63" s="14">
        <f t="shared" si="58"/>
      </c>
      <c r="BG63" s="14">
        <f t="shared" si="59"/>
      </c>
      <c r="BH63" s="14">
        <f t="shared" si="60"/>
      </c>
      <c r="BI63" s="14">
        <f t="shared" si="61"/>
      </c>
      <c r="BJ63" s="14">
        <f t="shared" si="62"/>
      </c>
      <c r="BK63" s="14">
        <f t="shared" si="63"/>
      </c>
      <c r="BL63" s="14">
        <f t="shared" si="64"/>
      </c>
      <c r="BM63" s="14">
        <f t="shared" si="65"/>
      </c>
      <c r="BN63" s="14">
        <f t="shared" si="66"/>
      </c>
      <c r="BO63" s="46">
        <f t="shared" si="69"/>
        <v>13.513089</v>
      </c>
      <c r="BP63" s="46">
        <f t="shared" si="70"/>
        <v>10.962425</v>
      </c>
      <c r="BQ63" s="44" t="str">
        <f t="shared" si="25"/>
        <v>Pdk4</v>
      </c>
      <c r="BR63" s="13" t="s">
        <v>740</v>
      </c>
      <c r="BS63" s="47">
        <f t="shared" si="26"/>
        <v>8.55371698840565E-05</v>
      </c>
      <c r="BT63" s="47">
        <f t="shared" si="27"/>
      </c>
      <c r="BU63" s="47">
        <f t="shared" si="28"/>
      </c>
      <c r="BV63" s="47">
        <f t="shared" si="29"/>
      </c>
      <c r="BW63" s="47">
        <f t="shared" si="30"/>
      </c>
      <c r="BX63" s="47">
        <f t="shared" si="31"/>
      </c>
      <c r="BY63" s="47">
        <f t="shared" si="32"/>
      </c>
      <c r="BZ63" s="47">
        <f t="shared" si="33"/>
      </c>
      <c r="CA63" s="47">
        <f t="shared" si="34"/>
      </c>
      <c r="CB63" s="47">
        <f t="shared" si="35"/>
      </c>
      <c r="CC63" s="47">
        <f t="shared" si="36"/>
        <v>0.0005011655958520278</v>
      </c>
      <c r="CD63" s="47">
        <f t="shared" si="37"/>
      </c>
      <c r="CE63" s="47">
        <f t="shared" si="38"/>
      </c>
      <c r="CF63" s="47">
        <f t="shared" si="39"/>
      </c>
      <c r="CG63" s="47">
        <f t="shared" si="40"/>
      </c>
      <c r="CH63" s="47">
        <f t="shared" si="41"/>
      </c>
      <c r="CI63" s="47">
        <f t="shared" si="42"/>
      </c>
      <c r="CJ63" s="47">
        <f t="shared" si="43"/>
      </c>
      <c r="CK63" s="47">
        <f t="shared" si="44"/>
      </c>
      <c r="CL63" s="47">
        <f t="shared" si="45"/>
      </c>
    </row>
    <row r="64" spans="1:90" ht="12.75">
      <c r="A64" s="15" t="str">
        <f>'Gene Table'!D63</f>
        <v>Pik3ca</v>
      </c>
      <c r="B64" s="13" t="s">
        <v>459</v>
      </c>
      <c r="C64" s="14">
        <f>IF('Test Sample Data'!C63="","",IF(SUM('Test Sample Data'!C$3:C$98)&gt;10,IF(AND(ISNUMBER('Test Sample Data'!C63),'Test Sample Data'!C63&lt;35,'Test Sample Data'!C63&gt;0),'Test Sample Data'!C63,35),""))</f>
        <v>26.675768</v>
      </c>
      <c r="D64" s="14">
        <f>IF('Test Sample Data'!D63="","",IF(SUM('Test Sample Data'!D$3:D$98)&gt;10,IF(AND(ISNUMBER('Test Sample Data'!D63),'Test Sample Data'!D63&lt;35,'Test Sample Data'!D63&gt;0),'Test Sample Data'!D63,35),""))</f>
      </c>
      <c r="E64" s="14">
        <f>IF('Test Sample Data'!E63="","",IF(SUM('Test Sample Data'!E$3:E$98)&gt;10,IF(AND(ISNUMBER('Test Sample Data'!E63),'Test Sample Data'!E63&lt;35,'Test Sample Data'!E63&gt;0),'Test Sample Data'!E63,35),""))</f>
      </c>
      <c r="F64" s="14">
        <f>IF('Test Sample Data'!F63="","",IF(SUM('Test Sample Data'!F$3:F$98)&gt;10,IF(AND(ISNUMBER('Test Sample Data'!F63),'Test Sample Data'!F63&lt;35,'Test Sample Data'!F63&gt;0),'Test Sample Data'!F63,35),""))</f>
      </c>
      <c r="G64" s="14">
        <f>IF('Test Sample Data'!G63="","",IF(SUM('Test Sample Data'!G$3:G$98)&gt;10,IF(AND(ISNUMBER('Test Sample Data'!G63),'Test Sample Data'!G63&lt;35,'Test Sample Data'!G63&gt;0),'Test Sample Data'!G63,35),""))</f>
      </c>
      <c r="H64" s="14">
        <f>IF('Test Sample Data'!H63="","",IF(SUM('Test Sample Data'!H$3:H$98)&gt;10,IF(AND(ISNUMBER('Test Sample Data'!H63),'Test Sample Data'!H63&lt;35,'Test Sample Data'!H63&gt;0),'Test Sample Data'!H63,35),""))</f>
      </c>
      <c r="I64" s="14">
        <f>IF('Test Sample Data'!I63="","",IF(SUM('Test Sample Data'!I$3:I$98)&gt;10,IF(AND(ISNUMBER('Test Sample Data'!I63),'Test Sample Data'!I63&lt;35,'Test Sample Data'!I63&gt;0),'Test Sample Data'!I63,35),""))</f>
      </c>
      <c r="J64" s="14">
        <f>IF('Test Sample Data'!J63="","",IF(SUM('Test Sample Data'!J$3:J$98)&gt;10,IF(AND(ISNUMBER('Test Sample Data'!J63),'Test Sample Data'!J63&lt;35,'Test Sample Data'!J63&gt;0),'Test Sample Data'!J63,35),""))</f>
      </c>
      <c r="K64" s="14">
        <f>IF('Test Sample Data'!K63="","",IF(SUM('Test Sample Data'!K$3:K$98)&gt;10,IF(AND(ISNUMBER('Test Sample Data'!K63),'Test Sample Data'!K63&lt;35,'Test Sample Data'!K63&gt;0),'Test Sample Data'!K63,35),""))</f>
      </c>
      <c r="L64" s="14">
        <f>IF('Test Sample Data'!L63="","",IF(SUM('Test Sample Data'!L$3:L$98)&gt;10,IF(AND(ISNUMBER('Test Sample Data'!L63),'Test Sample Data'!L63&lt;35,'Test Sample Data'!L63&gt;0),'Test Sample Data'!L63,35),""))</f>
      </c>
      <c r="M64" s="14" t="str">
        <f>'Gene Table'!D63</f>
        <v>Pik3ca</v>
      </c>
      <c r="N64" s="13" t="s">
        <v>459</v>
      </c>
      <c r="O64" s="14">
        <f>IF('Control Sample Data'!C63="","",IF(SUM('Control Sample Data'!C$3:C$98)&gt;10,IF(AND(ISNUMBER('Control Sample Data'!C63),'Control Sample Data'!C63&lt;35,'Control Sample Data'!C63&gt;0),'Control Sample Data'!C63,35),""))</f>
        <v>26.414343</v>
      </c>
      <c r="P64" s="14">
        <f>IF('Control Sample Data'!D63="","",IF(SUM('Control Sample Data'!D$3:D$98)&gt;10,IF(AND(ISNUMBER('Control Sample Data'!D63),'Control Sample Data'!D63&lt;35,'Control Sample Data'!D63&gt;0),'Control Sample Data'!D63,35),""))</f>
      </c>
      <c r="Q64" s="14">
        <f>IF('Control Sample Data'!E63="","",IF(SUM('Control Sample Data'!E$3:E$98)&gt;10,IF(AND(ISNUMBER('Control Sample Data'!E63),'Control Sample Data'!E63&lt;35,'Control Sample Data'!E63&gt;0),'Control Sample Data'!E63,35),""))</f>
      </c>
      <c r="R64" s="14">
        <f>IF('Control Sample Data'!F63="","",IF(SUM('Control Sample Data'!F$3:F$98)&gt;10,IF(AND(ISNUMBER('Control Sample Data'!F63),'Control Sample Data'!F63&lt;35,'Control Sample Data'!F63&gt;0),'Control Sample Data'!F63,35),""))</f>
      </c>
      <c r="S64" s="14">
        <f>IF('Control Sample Data'!G63="","",IF(SUM('Control Sample Data'!G$3:G$98)&gt;10,IF(AND(ISNUMBER('Control Sample Data'!G63),'Control Sample Data'!G63&lt;35,'Control Sample Data'!G63&gt;0),'Control Sample Data'!G63,35),""))</f>
      </c>
      <c r="T64" s="14">
        <f>IF('Control Sample Data'!H63="","",IF(SUM('Control Sample Data'!H$3:H$98)&gt;10,IF(AND(ISNUMBER('Control Sample Data'!H63),'Control Sample Data'!H63&lt;35,'Control Sample Data'!H63&gt;0),'Control Sample Data'!H63,35),""))</f>
      </c>
      <c r="U64" s="14">
        <f>IF('Control Sample Data'!I63="","",IF(SUM('Control Sample Data'!I$3:I$98)&gt;10,IF(AND(ISNUMBER('Control Sample Data'!I63),'Control Sample Data'!I63&lt;35,'Control Sample Data'!I63&gt;0),'Control Sample Data'!I63,35),""))</f>
      </c>
      <c r="V64" s="14">
        <f>IF('Control Sample Data'!J63="","",IF(SUM('Control Sample Data'!J$3:J$98)&gt;10,IF(AND(ISNUMBER('Control Sample Data'!J63),'Control Sample Data'!J63&lt;35,'Control Sample Data'!J63&gt;0),'Control Sample Data'!J63,35),""))</f>
      </c>
      <c r="W64" s="14">
        <f>IF('Control Sample Data'!K63="","",IF(SUM('Control Sample Data'!K$3:K$98)&gt;10,IF(AND(ISNUMBER('Control Sample Data'!K63),'Control Sample Data'!K63&lt;35,'Control Sample Data'!K63&gt;0),'Control Sample Data'!K63,35),""))</f>
      </c>
      <c r="X64" s="14">
        <f>IF('Control Sample Data'!L63="","",IF(SUM('Control Sample Data'!L$3:L$98)&gt;10,IF(AND(ISNUMBER('Control Sample Data'!L63),'Control Sample Data'!L63&lt;35,'Control Sample Data'!L63&gt;0),'Control Sample Data'!L63,35),""))</f>
      </c>
      <c r="AS64" s="12" t="str">
        <f t="shared" si="21"/>
        <v>Pik3ca</v>
      </c>
      <c r="AT64" s="13" t="s">
        <v>459</v>
      </c>
      <c r="AU64" s="14">
        <f t="shared" si="47"/>
        <v>10.922851000000001</v>
      </c>
      <c r="AV64" s="14">
        <f t="shared" si="48"/>
      </c>
      <c r="AW64" s="14">
        <f t="shared" si="49"/>
      </c>
      <c r="AX64" s="14">
        <f t="shared" si="50"/>
      </c>
      <c r="AY64" s="14">
        <f t="shared" si="51"/>
      </c>
      <c r="AZ64" s="14">
        <f t="shared" si="52"/>
      </c>
      <c r="BA64" s="14">
        <f t="shared" si="53"/>
      </c>
      <c r="BB64" s="14">
        <f t="shared" si="54"/>
      </c>
      <c r="BC64" s="14">
        <f t="shared" si="55"/>
      </c>
      <c r="BD64" s="14">
        <f t="shared" si="56"/>
      </c>
      <c r="BE64" s="14">
        <f t="shared" si="57"/>
        <v>10.665942999999999</v>
      </c>
      <c r="BF64" s="14">
        <f t="shared" si="58"/>
      </c>
      <c r="BG64" s="14">
        <f t="shared" si="59"/>
      </c>
      <c r="BH64" s="14">
        <f t="shared" si="60"/>
      </c>
      <c r="BI64" s="14">
        <f t="shared" si="61"/>
      </c>
      <c r="BJ64" s="14">
        <f t="shared" si="62"/>
      </c>
      <c r="BK64" s="14">
        <f t="shared" si="63"/>
      </c>
      <c r="BL64" s="14">
        <f t="shared" si="64"/>
      </c>
      <c r="BM64" s="14">
        <f t="shared" si="65"/>
      </c>
      <c r="BN64" s="14">
        <f t="shared" si="66"/>
      </c>
      <c r="BO64" s="46">
        <f t="shared" si="69"/>
        <v>10.922851000000001</v>
      </c>
      <c r="BP64" s="46">
        <f t="shared" si="70"/>
        <v>10.665942999999999</v>
      </c>
      <c r="BQ64" s="44" t="str">
        <f t="shared" si="25"/>
        <v>Pik3ca</v>
      </c>
      <c r="BR64" s="13" t="s">
        <v>741</v>
      </c>
      <c r="BS64" s="47">
        <f t="shared" si="26"/>
        <v>0.0005151031560615478</v>
      </c>
      <c r="BT64" s="47">
        <f t="shared" si="27"/>
      </c>
      <c r="BU64" s="47">
        <f t="shared" si="28"/>
      </c>
      <c r="BV64" s="47">
        <f t="shared" si="29"/>
      </c>
      <c r="BW64" s="47">
        <f t="shared" si="30"/>
      </c>
      <c r="BX64" s="47">
        <f t="shared" si="31"/>
      </c>
      <c r="BY64" s="47">
        <f t="shared" si="32"/>
      </c>
      <c r="BZ64" s="47">
        <f t="shared" si="33"/>
      </c>
      <c r="CA64" s="47">
        <f t="shared" si="34"/>
      </c>
      <c r="CB64" s="47">
        <f t="shared" si="35"/>
      </c>
      <c r="CC64" s="47">
        <f t="shared" si="36"/>
        <v>0.0006155044893974704</v>
      </c>
      <c r="CD64" s="47">
        <f t="shared" si="37"/>
      </c>
      <c r="CE64" s="47">
        <f t="shared" si="38"/>
      </c>
      <c r="CF64" s="47">
        <f t="shared" si="39"/>
      </c>
      <c r="CG64" s="47">
        <f t="shared" si="40"/>
      </c>
      <c r="CH64" s="47">
        <f t="shared" si="41"/>
      </c>
      <c r="CI64" s="47">
        <f t="shared" si="42"/>
      </c>
      <c r="CJ64" s="47">
        <f t="shared" si="43"/>
      </c>
      <c r="CK64" s="47">
        <f t="shared" si="44"/>
      </c>
      <c r="CL64" s="47">
        <f t="shared" si="45"/>
      </c>
    </row>
    <row r="65" spans="1:90" ht="12.75">
      <c r="A65" s="15" t="str">
        <f>'Gene Table'!D64</f>
        <v>Pik3r1</v>
      </c>
      <c r="B65" s="13" t="s">
        <v>465</v>
      </c>
      <c r="C65" s="14">
        <f>IF('Test Sample Data'!C64="","",IF(SUM('Test Sample Data'!C$3:C$98)&gt;10,IF(AND(ISNUMBER('Test Sample Data'!C64),'Test Sample Data'!C64&lt;35,'Test Sample Data'!C64&gt;0),'Test Sample Data'!C64,35),""))</f>
        <v>25.412851</v>
      </c>
      <c r="D65" s="14">
        <f>IF('Test Sample Data'!D64="","",IF(SUM('Test Sample Data'!D$3:D$98)&gt;10,IF(AND(ISNUMBER('Test Sample Data'!D64),'Test Sample Data'!D64&lt;35,'Test Sample Data'!D64&gt;0),'Test Sample Data'!D64,35),""))</f>
      </c>
      <c r="E65" s="14">
        <f>IF('Test Sample Data'!E64="","",IF(SUM('Test Sample Data'!E$3:E$98)&gt;10,IF(AND(ISNUMBER('Test Sample Data'!E64),'Test Sample Data'!E64&lt;35,'Test Sample Data'!E64&gt;0),'Test Sample Data'!E64,35),""))</f>
      </c>
      <c r="F65" s="14">
        <f>IF('Test Sample Data'!F64="","",IF(SUM('Test Sample Data'!F$3:F$98)&gt;10,IF(AND(ISNUMBER('Test Sample Data'!F64),'Test Sample Data'!F64&lt;35,'Test Sample Data'!F64&gt;0),'Test Sample Data'!F64,35),""))</f>
      </c>
      <c r="G65" s="14">
        <f>IF('Test Sample Data'!G64="","",IF(SUM('Test Sample Data'!G$3:G$98)&gt;10,IF(AND(ISNUMBER('Test Sample Data'!G64),'Test Sample Data'!G64&lt;35,'Test Sample Data'!G64&gt;0),'Test Sample Data'!G64,35),""))</f>
      </c>
      <c r="H65" s="14">
        <f>IF('Test Sample Data'!H64="","",IF(SUM('Test Sample Data'!H$3:H$98)&gt;10,IF(AND(ISNUMBER('Test Sample Data'!H64),'Test Sample Data'!H64&lt;35,'Test Sample Data'!H64&gt;0),'Test Sample Data'!H64,35),""))</f>
      </c>
      <c r="I65" s="14">
        <f>IF('Test Sample Data'!I64="","",IF(SUM('Test Sample Data'!I$3:I$98)&gt;10,IF(AND(ISNUMBER('Test Sample Data'!I64),'Test Sample Data'!I64&lt;35,'Test Sample Data'!I64&gt;0),'Test Sample Data'!I64,35),""))</f>
      </c>
      <c r="J65" s="14">
        <f>IF('Test Sample Data'!J64="","",IF(SUM('Test Sample Data'!J$3:J$98)&gt;10,IF(AND(ISNUMBER('Test Sample Data'!J64),'Test Sample Data'!J64&lt;35,'Test Sample Data'!J64&gt;0),'Test Sample Data'!J64,35),""))</f>
      </c>
      <c r="K65" s="14">
        <f>IF('Test Sample Data'!K64="","",IF(SUM('Test Sample Data'!K$3:K$98)&gt;10,IF(AND(ISNUMBER('Test Sample Data'!K64),'Test Sample Data'!K64&lt;35,'Test Sample Data'!K64&gt;0),'Test Sample Data'!K64,35),""))</f>
      </c>
      <c r="L65" s="14">
        <f>IF('Test Sample Data'!L64="","",IF(SUM('Test Sample Data'!L$3:L$98)&gt;10,IF(AND(ISNUMBER('Test Sample Data'!L64),'Test Sample Data'!L64&lt;35,'Test Sample Data'!L64&gt;0),'Test Sample Data'!L64,35),""))</f>
      </c>
      <c r="M65" s="14" t="str">
        <f>'Gene Table'!D64</f>
        <v>Pik3r1</v>
      </c>
      <c r="N65" s="13" t="s">
        <v>465</v>
      </c>
      <c r="O65" s="14">
        <f>IF('Control Sample Data'!C64="","",IF(SUM('Control Sample Data'!C$3:C$98)&gt;10,IF(AND(ISNUMBER('Control Sample Data'!C64),'Control Sample Data'!C64&lt;35,'Control Sample Data'!C64&gt;0),'Control Sample Data'!C64,35),""))</f>
        <v>25.57394</v>
      </c>
      <c r="P65" s="14">
        <f>IF('Control Sample Data'!D64="","",IF(SUM('Control Sample Data'!D$3:D$98)&gt;10,IF(AND(ISNUMBER('Control Sample Data'!D64),'Control Sample Data'!D64&lt;35,'Control Sample Data'!D64&gt;0),'Control Sample Data'!D64,35),""))</f>
      </c>
      <c r="Q65" s="14">
        <f>IF('Control Sample Data'!E64="","",IF(SUM('Control Sample Data'!E$3:E$98)&gt;10,IF(AND(ISNUMBER('Control Sample Data'!E64),'Control Sample Data'!E64&lt;35,'Control Sample Data'!E64&gt;0),'Control Sample Data'!E64,35),""))</f>
      </c>
      <c r="R65" s="14">
        <f>IF('Control Sample Data'!F64="","",IF(SUM('Control Sample Data'!F$3:F$98)&gt;10,IF(AND(ISNUMBER('Control Sample Data'!F64),'Control Sample Data'!F64&lt;35,'Control Sample Data'!F64&gt;0),'Control Sample Data'!F64,35),""))</f>
      </c>
      <c r="S65" s="14">
        <f>IF('Control Sample Data'!G64="","",IF(SUM('Control Sample Data'!G$3:G$98)&gt;10,IF(AND(ISNUMBER('Control Sample Data'!G64),'Control Sample Data'!G64&lt;35,'Control Sample Data'!G64&gt;0),'Control Sample Data'!G64,35),""))</f>
      </c>
      <c r="T65" s="14">
        <f>IF('Control Sample Data'!H64="","",IF(SUM('Control Sample Data'!H$3:H$98)&gt;10,IF(AND(ISNUMBER('Control Sample Data'!H64),'Control Sample Data'!H64&lt;35,'Control Sample Data'!H64&gt;0),'Control Sample Data'!H64,35),""))</f>
      </c>
      <c r="U65" s="14">
        <f>IF('Control Sample Data'!I64="","",IF(SUM('Control Sample Data'!I$3:I$98)&gt;10,IF(AND(ISNUMBER('Control Sample Data'!I64),'Control Sample Data'!I64&lt;35,'Control Sample Data'!I64&gt;0),'Control Sample Data'!I64,35),""))</f>
      </c>
      <c r="V65" s="14">
        <f>IF('Control Sample Data'!J64="","",IF(SUM('Control Sample Data'!J$3:J$98)&gt;10,IF(AND(ISNUMBER('Control Sample Data'!J64),'Control Sample Data'!J64&lt;35,'Control Sample Data'!J64&gt;0),'Control Sample Data'!J64,35),""))</f>
      </c>
      <c r="W65" s="14">
        <f>IF('Control Sample Data'!K64="","",IF(SUM('Control Sample Data'!K$3:K$98)&gt;10,IF(AND(ISNUMBER('Control Sample Data'!K64),'Control Sample Data'!K64&lt;35,'Control Sample Data'!K64&gt;0),'Control Sample Data'!K64,35),""))</f>
      </c>
      <c r="X65" s="14">
        <f>IF('Control Sample Data'!L64="","",IF(SUM('Control Sample Data'!L$3:L$98)&gt;10,IF(AND(ISNUMBER('Control Sample Data'!L64),'Control Sample Data'!L64&lt;35,'Control Sample Data'!L64&gt;0),'Control Sample Data'!L64,35),""))</f>
      </c>
      <c r="AS65" s="12" t="str">
        <f t="shared" si="21"/>
        <v>Pik3r1</v>
      </c>
      <c r="AT65" s="13" t="s">
        <v>465</v>
      </c>
      <c r="AU65" s="14">
        <f t="shared" si="47"/>
        <v>9.659934</v>
      </c>
      <c r="AV65" s="14">
        <f t="shared" si="48"/>
      </c>
      <c r="AW65" s="14">
        <f t="shared" si="49"/>
      </c>
      <c r="AX65" s="14">
        <f t="shared" si="50"/>
      </c>
      <c r="AY65" s="14">
        <f t="shared" si="51"/>
      </c>
      <c r="AZ65" s="14">
        <f t="shared" si="52"/>
      </c>
      <c r="BA65" s="14">
        <f t="shared" si="53"/>
      </c>
      <c r="BB65" s="14">
        <f t="shared" si="54"/>
      </c>
      <c r="BC65" s="14">
        <f t="shared" si="55"/>
      </c>
      <c r="BD65" s="14">
        <f t="shared" si="56"/>
      </c>
      <c r="BE65" s="14">
        <f t="shared" si="57"/>
        <v>9.82554</v>
      </c>
      <c r="BF65" s="14">
        <f t="shared" si="58"/>
      </c>
      <c r="BG65" s="14">
        <f t="shared" si="59"/>
      </c>
      <c r="BH65" s="14">
        <f t="shared" si="60"/>
      </c>
      <c r="BI65" s="14">
        <f t="shared" si="61"/>
      </c>
      <c r="BJ65" s="14">
        <f t="shared" si="62"/>
      </c>
      <c r="BK65" s="14">
        <f t="shared" si="63"/>
      </c>
      <c r="BL65" s="14">
        <f t="shared" si="64"/>
      </c>
      <c r="BM65" s="14">
        <f t="shared" si="65"/>
      </c>
      <c r="BN65" s="14">
        <f t="shared" si="66"/>
      </c>
      <c r="BO65" s="46">
        <f t="shared" si="69"/>
        <v>9.659934</v>
      </c>
      <c r="BP65" s="46">
        <f t="shared" si="70"/>
        <v>9.82554</v>
      </c>
      <c r="BQ65" s="44" t="str">
        <f t="shared" si="25"/>
        <v>Pik3r1</v>
      </c>
      <c r="BR65" s="13" t="s">
        <v>742</v>
      </c>
      <c r="BS65" s="47">
        <f t="shared" si="26"/>
        <v>0.0012361469734036828</v>
      </c>
      <c r="BT65" s="47">
        <f t="shared" si="27"/>
      </c>
      <c r="BU65" s="47">
        <f t="shared" si="28"/>
      </c>
      <c r="BV65" s="47">
        <f t="shared" si="29"/>
      </c>
      <c r="BW65" s="47">
        <f t="shared" si="30"/>
      </c>
      <c r="BX65" s="47">
        <f t="shared" si="31"/>
      </c>
      <c r="BY65" s="47">
        <f t="shared" si="32"/>
      </c>
      <c r="BZ65" s="47">
        <f t="shared" si="33"/>
      </c>
      <c r="CA65" s="47">
        <f t="shared" si="34"/>
      </c>
      <c r="CB65" s="47">
        <f t="shared" si="35"/>
      </c>
      <c r="CC65" s="47">
        <f t="shared" si="36"/>
        <v>0.001102091712005312</v>
      </c>
      <c r="CD65" s="47">
        <f t="shared" si="37"/>
      </c>
      <c r="CE65" s="47">
        <f t="shared" si="38"/>
      </c>
      <c r="CF65" s="47">
        <f t="shared" si="39"/>
      </c>
      <c r="CG65" s="47">
        <f t="shared" si="40"/>
      </c>
      <c r="CH65" s="47">
        <f t="shared" si="41"/>
      </c>
      <c r="CI65" s="47">
        <f t="shared" si="42"/>
      </c>
      <c r="CJ65" s="47">
        <f t="shared" si="43"/>
      </c>
      <c r="CK65" s="47">
        <f t="shared" si="44"/>
      </c>
      <c r="CL65" s="47">
        <f t="shared" si="45"/>
      </c>
    </row>
    <row r="66" spans="1:90" ht="12.75">
      <c r="A66" s="15" t="str">
        <f>'Gene Table'!D65</f>
        <v>Pklr</v>
      </c>
      <c r="B66" s="13" t="s">
        <v>471</v>
      </c>
      <c r="C66" s="14">
        <f>IF('Test Sample Data'!C65="","",IF(SUM('Test Sample Data'!C$3:C$98)&gt;10,IF(AND(ISNUMBER('Test Sample Data'!C65),'Test Sample Data'!C65&lt;35,'Test Sample Data'!C65&gt;0),'Test Sample Data'!C65,35),""))</f>
        <v>21.506386</v>
      </c>
      <c r="D66" s="14">
        <f>IF('Test Sample Data'!D65="","",IF(SUM('Test Sample Data'!D$3:D$98)&gt;10,IF(AND(ISNUMBER('Test Sample Data'!D65),'Test Sample Data'!D65&lt;35,'Test Sample Data'!D65&gt;0),'Test Sample Data'!D65,35),""))</f>
      </c>
      <c r="E66" s="14">
        <f>IF('Test Sample Data'!E65="","",IF(SUM('Test Sample Data'!E$3:E$98)&gt;10,IF(AND(ISNUMBER('Test Sample Data'!E65),'Test Sample Data'!E65&lt;35,'Test Sample Data'!E65&gt;0),'Test Sample Data'!E65,35),""))</f>
      </c>
      <c r="F66" s="14">
        <f>IF('Test Sample Data'!F65="","",IF(SUM('Test Sample Data'!F$3:F$98)&gt;10,IF(AND(ISNUMBER('Test Sample Data'!F65),'Test Sample Data'!F65&lt;35,'Test Sample Data'!F65&gt;0),'Test Sample Data'!F65,35),""))</f>
      </c>
      <c r="G66" s="14">
        <f>IF('Test Sample Data'!G65="","",IF(SUM('Test Sample Data'!G$3:G$98)&gt;10,IF(AND(ISNUMBER('Test Sample Data'!G65),'Test Sample Data'!G65&lt;35,'Test Sample Data'!G65&gt;0),'Test Sample Data'!G65,35),""))</f>
      </c>
      <c r="H66" s="14">
        <f>IF('Test Sample Data'!H65="","",IF(SUM('Test Sample Data'!H$3:H$98)&gt;10,IF(AND(ISNUMBER('Test Sample Data'!H65),'Test Sample Data'!H65&lt;35,'Test Sample Data'!H65&gt;0),'Test Sample Data'!H65,35),""))</f>
      </c>
      <c r="I66" s="14">
        <f>IF('Test Sample Data'!I65="","",IF(SUM('Test Sample Data'!I$3:I$98)&gt;10,IF(AND(ISNUMBER('Test Sample Data'!I65),'Test Sample Data'!I65&lt;35,'Test Sample Data'!I65&gt;0),'Test Sample Data'!I65,35),""))</f>
      </c>
      <c r="J66" s="14">
        <f>IF('Test Sample Data'!J65="","",IF(SUM('Test Sample Data'!J$3:J$98)&gt;10,IF(AND(ISNUMBER('Test Sample Data'!J65),'Test Sample Data'!J65&lt;35,'Test Sample Data'!J65&gt;0),'Test Sample Data'!J65,35),""))</f>
      </c>
      <c r="K66" s="14">
        <f>IF('Test Sample Data'!K65="","",IF(SUM('Test Sample Data'!K$3:K$98)&gt;10,IF(AND(ISNUMBER('Test Sample Data'!K65),'Test Sample Data'!K65&lt;35,'Test Sample Data'!K65&gt;0),'Test Sample Data'!K65,35),""))</f>
      </c>
      <c r="L66" s="14">
        <f>IF('Test Sample Data'!L65="","",IF(SUM('Test Sample Data'!L$3:L$98)&gt;10,IF(AND(ISNUMBER('Test Sample Data'!L65),'Test Sample Data'!L65&lt;35,'Test Sample Data'!L65&gt;0),'Test Sample Data'!L65,35),""))</f>
      </c>
      <c r="M66" s="14" t="str">
        <f>'Gene Table'!D65</f>
        <v>Pklr</v>
      </c>
      <c r="N66" s="13" t="s">
        <v>471</v>
      </c>
      <c r="O66" s="14">
        <f>IF('Control Sample Data'!C65="","",IF(SUM('Control Sample Data'!C$3:C$98)&gt;10,IF(AND(ISNUMBER('Control Sample Data'!C65),'Control Sample Data'!C65&lt;35,'Control Sample Data'!C65&gt;0),'Control Sample Data'!C65,35),""))</f>
        <v>20.884743</v>
      </c>
      <c r="P66" s="14">
        <f>IF('Control Sample Data'!D65="","",IF(SUM('Control Sample Data'!D$3:D$98)&gt;10,IF(AND(ISNUMBER('Control Sample Data'!D65),'Control Sample Data'!D65&lt;35,'Control Sample Data'!D65&gt;0),'Control Sample Data'!D65,35),""))</f>
      </c>
      <c r="Q66" s="14">
        <f>IF('Control Sample Data'!E65="","",IF(SUM('Control Sample Data'!E$3:E$98)&gt;10,IF(AND(ISNUMBER('Control Sample Data'!E65),'Control Sample Data'!E65&lt;35,'Control Sample Data'!E65&gt;0),'Control Sample Data'!E65,35),""))</f>
      </c>
      <c r="R66" s="14">
        <f>IF('Control Sample Data'!F65="","",IF(SUM('Control Sample Data'!F$3:F$98)&gt;10,IF(AND(ISNUMBER('Control Sample Data'!F65),'Control Sample Data'!F65&lt;35,'Control Sample Data'!F65&gt;0),'Control Sample Data'!F65,35),""))</f>
      </c>
      <c r="S66" s="14">
        <f>IF('Control Sample Data'!G65="","",IF(SUM('Control Sample Data'!G$3:G$98)&gt;10,IF(AND(ISNUMBER('Control Sample Data'!G65),'Control Sample Data'!G65&lt;35,'Control Sample Data'!G65&gt;0),'Control Sample Data'!G65,35),""))</f>
      </c>
      <c r="T66" s="14">
        <f>IF('Control Sample Data'!H65="","",IF(SUM('Control Sample Data'!H$3:H$98)&gt;10,IF(AND(ISNUMBER('Control Sample Data'!H65),'Control Sample Data'!H65&lt;35,'Control Sample Data'!H65&gt;0),'Control Sample Data'!H65,35),""))</f>
      </c>
      <c r="U66" s="14">
        <f>IF('Control Sample Data'!I65="","",IF(SUM('Control Sample Data'!I$3:I$98)&gt;10,IF(AND(ISNUMBER('Control Sample Data'!I65),'Control Sample Data'!I65&lt;35,'Control Sample Data'!I65&gt;0),'Control Sample Data'!I65,35),""))</f>
      </c>
      <c r="V66" s="14">
        <f>IF('Control Sample Data'!J65="","",IF(SUM('Control Sample Data'!J$3:J$98)&gt;10,IF(AND(ISNUMBER('Control Sample Data'!J65),'Control Sample Data'!J65&lt;35,'Control Sample Data'!J65&gt;0),'Control Sample Data'!J65,35),""))</f>
      </c>
      <c r="W66" s="14">
        <f>IF('Control Sample Data'!K65="","",IF(SUM('Control Sample Data'!K$3:K$98)&gt;10,IF(AND(ISNUMBER('Control Sample Data'!K65),'Control Sample Data'!K65&lt;35,'Control Sample Data'!K65&gt;0),'Control Sample Data'!K65,35),""))</f>
      </c>
      <c r="X66" s="14">
        <f>IF('Control Sample Data'!L65="","",IF(SUM('Control Sample Data'!L$3:L$98)&gt;10,IF(AND(ISNUMBER('Control Sample Data'!L65),'Control Sample Data'!L65&lt;35,'Control Sample Data'!L65&gt;0),'Control Sample Data'!L65,35),""))</f>
      </c>
      <c r="AS66" s="12" t="str">
        <f t="shared" si="21"/>
        <v>Pklr</v>
      </c>
      <c r="AT66" s="13" t="s">
        <v>471</v>
      </c>
      <c r="AU66" s="14">
        <f t="shared" si="47"/>
        <v>5.753468999999999</v>
      </c>
      <c r="AV66" s="14">
        <f t="shared" si="48"/>
      </c>
      <c r="AW66" s="14">
        <f t="shared" si="49"/>
      </c>
      <c r="AX66" s="14">
        <f t="shared" si="50"/>
      </c>
      <c r="AY66" s="14">
        <f t="shared" si="51"/>
      </c>
      <c r="AZ66" s="14">
        <f t="shared" si="52"/>
      </c>
      <c r="BA66" s="14">
        <f t="shared" si="53"/>
      </c>
      <c r="BB66" s="14">
        <f t="shared" si="54"/>
      </c>
      <c r="BC66" s="14">
        <f t="shared" si="55"/>
      </c>
      <c r="BD66" s="14">
        <f t="shared" si="56"/>
      </c>
      <c r="BE66" s="14">
        <f t="shared" si="57"/>
        <v>5.136343</v>
      </c>
      <c r="BF66" s="14">
        <f t="shared" si="58"/>
      </c>
      <c r="BG66" s="14">
        <f t="shared" si="59"/>
      </c>
      <c r="BH66" s="14">
        <f t="shared" si="60"/>
      </c>
      <c r="BI66" s="14">
        <f t="shared" si="61"/>
      </c>
      <c r="BJ66" s="14">
        <f t="shared" si="62"/>
      </c>
      <c r="BK66" s="14">
        <f t="shared" si="63"/>
      </c>
      <c r="BL66" s="14">
        <f t="shared" si="64"/>
      </c>
      <c r="BM66" s="14">
        <f t="shared" si="65"/>
      </c>
      <c r="BN66" s="14">
        <f t="shared" si="66"/>
      </c>
      <c r="BO66" s="46">
        <f t="shared" si="69"/>
        <v>5.753468999999999</v>
      </c>
      <c r="BP66" s="46">
        <f t="shared" si="70"/>
        <v>5.136343</v>
      </c>
      <c r="BQ66" s="44" t="str">
        <f t="shared" si="25"/>
        <v>Pklr</v>
      </c>
      <c r="BR66" s="13" t="s">
        <v>743</v>
      </c>
      <c r="BS66" s="47">
        <f t="shared" si="26"/>
        <v>0.018536735450093825</v>
      </c>
      <c r="BT66" s="47">
        <f t="shared" si="27"/>
      </c>
      <c r="BU66" s="47">
        <f t="shared" si="28"/>
      </c>
      <c r="BV66" s="47">
        <f t="shared" si="29"/>
      </c>
      <c r="BW66" s="47">
        <f t="shared" si="30"/>
      </c>
      <c r="BX66" s="47">
        <f t="shared" si="31"/>
      </c>
      <c r="BY66" s="47">
        <f t="shared" si="32"/>
      </c>
      <c r="BZ66" s="47">
        <f t="shared" si="33"/>
      </c>
      <c r="CA66" s="47">
        <f t="shared" si="34"/>
      </c>
      <c r="CB66" s="47">
        <f t="shared" si="35"/>
      </c>
      <c r="CC66" s="47">
        <f t="shared" si="36"/>
        <v>0.028431952766839887</v>
      </c>
      <c r="CD66" s="47">
        <f t="shared" si="37"/>
      </c>
      <c r="CE66" s="47">
        <f t="shared" si="38"/>
      </c>
      <c r="CF66" s="47">
        <f t="shared" si="39"/>
      </c>
      <c r="CG66" s="47">
        <f t="shared" si="40"/>
      </c>
      <c r="CH66" s="47">
        <f t="shared" si="41"/>
      </c>
      <c r="CI66" s="47">
        <f t="shared" si="42"/>
      </c>
      <c r="CJ66" s="47">
        <f t="shared" si="43"/>
      </c>
      <c r="CK66" s="47">
        <f t="shared" si="44"/>
      </c>
      <c r="CL66" s="47">
        <f t="shared" si="45"/>
      </c>
    </row>
    <row r="67" spans="1:90" ht="12.75">
      <c r="A67" s="15" t="str">
        <f>'Gene Table'!D66</f>
        <v>Ppa1</v>
      </c>
      <c r="B67" s="13" t="s">
        <v>477</v>
      </c>
      <c r="C67" s="14">
        <f>IF('Test Sample Data'!C66="","",IF(SUM('Test Sample Data'!C$3:C$98)&gt;10,IF(AND(ISNUMBER('Test Sample Data'!C66),'Test Sample Data'!C66&lt;35,'Test Sample Data'!C66&gt;0),'Test Sample Data'!C66,35),""))</f>
        <v>25.206207</v>
      </c>
      <c r="D67" s="14">
        <f>IF('Test Sample Data'!D66="","",IF(SUM('Test Sample Data'!D$3:D$98)&gt;10,IF(AND(ISNUMBER('Test Sample Data'!D66),'Test Sample Data'!D66&lt;35,'Test Sample Data'!D66&gt;0),'Test Sample Data'!D66,35),""))</f>
      </c>
      <c r="E67" s="14">
        <f>IF('Test Sample Data'!E66="","",IF(SUM('Test Sample Data'!E$3:E$98)&gt;10,IF(AND(ISNUMBER('Test Sample Data'!E66),'Test Sample Data'!E66&lt;35,'Test Sample Data'!E66&gt;0),'Test Sample Data'!E66,35),""))</f>
      </c>
      <c r="F67" s="14">
        <f>IF('Test Sample Data'!F66="","",IF(SUM('Test Sample Data'!F$3:F$98)&gt;10,IF(AND(ISNUMBER('Test Sample Data'!F66),'Test Sample Data'!F66&lt;35,'Test Sample Data'!F66&gt;0),'Test Sample Data'!F66,35),""))</f>
      </c>
      <c r="G67" s="14">
        <f>IF('Test Sample Data'!G66="","",IF(SUM('Test Sample Data'!G$3:G$98)&gt;10,IF(AND(ISNUMBER('Test Sample Data'!G66),'Test Sample Data'!G66&lt;35,'Test Sample Data'!G66&gt;0),'Test Sample Data'!G66,35),""))</f>
      </c>
      <c r="H67" s="14">
        <f>IF('Test Sample Data'!H66="","",IF(SUM('Test Sample Data'!H$3:H$98)&gt;10,IF(AND(ISNUMBER('Test Sample Data'!H66),'Test Sample Data'!H66&lt;35,'Test Sample Data'!H66&gt;0),'Test Sample Data'!H66,35),""))</f>
      </c>
      <c r="I67" s="14">
        <f>IF('Test Sample Data'!I66="","",IF(SUM('Test Sample Data'!I$3:I$98)&gt;10,IF(AND(ISNUMBER('Test Sample Data'!I66),'Test Sample Data'!I66&lt;35,'Test Sample Data'!I66&gt;0),'Test Sample Data'!I66,35),""))</f>
      </c>
      <c r="J67" s="14">
        <f>IF('Test Sample Data'!J66="","",IF(SUM('Test Sample Data'!J$3:J$98)&gt;10,IF(AND(ISNUMBER('Test Sample Data'!J66),'Test Sample Data'!J66&lt;35,'Test Sample Data'!J66&gt;0),'Test Sample Data'!J66,35),""))</f>
      </c>
      <c r="K67" s="14">
        <f>IF('Test Sample Data'!K66="","",IF(SUM('Test Sample Data'!K$3:K$98)&gt;10,IF(AND(ISNUMBER('Test Sample Data'!K66),'Test Sample Data'!K66&lt;35,'Test Sample Data'!K66&gt;0),'Test Sample Data'!K66,35),""))</f>
      </c>
      <c r="L67" s="14">
        <f>IF('Test Sample Data'!L66="","",IF(SUM('Test Sample Data'!L$3:L$98)&gt;10,IF(AND(ISNUMBER('Test Sample Data'!L66),'Test Sample Data'!L66&lt;35,'Test Sample Data'!L66&gt;0),'Test Sample Data'!L66,35),""))</f>
      </c>
      <c r="M67" s="14" t="str">
        <f>'Gene Table'!D66</f>
        <v>Ppa1</v>
      </c>
      <c r="N67" s="13" t="s">
        <v>477</v>
      </c>
      <c r="O67" s="14">
        <f>IF('Control Sample Data'!C66="","",IF(SUM('Control Sample Data'!C$3:C$98)&gt;10,IF(AND(ISNUMBER('Control Sample Data'!C66),'Control Sample Data'!C66&lt;35,'Control Sample Data'!C66&gt;0),'Control Sample Data'!C66,35),""))</f>
        <v>25.252922</v>
      </c>
      <c r="P67" s="14">
        <f>IF('Control Sample Data'!D66="","",IF(SUM('Control Sample Data'!D$3:D$98)&gt;10,IF(AND(ISNUMBER('Control Sample Data'!D66),'Control Sample Data'!D66&lt;35,'Control Sample Data'!D66&gt;0),'Control Sample Data'!D66,35),""))</f>
      </c>
      <c r="Q67" s="14">
        <f>IF('Control Sample Data'!E66="","",IF(SUM('Control Sample Data'!E$3:E$98)&gt;10,IF(AND(ISNUMBER('Control Sample Data'!E66),'Control Sample Data'!E66&lt;35,'Control Sample Data'!E66&gt;0),'Control Sample Data'!E66,35),""))</f>
      </c>
      <c r="R67" s="14">
        <f>IF('Control Sample Data'!F66="","",IF(SUM('Control Sample Data'!F$3:F$98)&gt;10,IF(AND(ISNUMBER('Control Sample Data'!F66),'Control Sample Data'!F66&lt;35,'Control Sample Data'!F66&gt;0),'Control Sample Data'!F66,35),""))</f>
      </c>
      <c r="S67" s="14">
        <f>IF('Control Sample Data'!G66="","",IF(SUM('Control Sample Data'!G$3:G$98)&gt;10,IF(AND(ISNUMBER('Control Sample Data'!G66),'Control Sample Data'!G66&lt;35,'Control Sample Data'!G66&gt;0),'Control Sample Data'!G66,35),""))</f>
      </c>
      <c r="T67" s="14">
        <f>IF('Control Sample Data'!H66="","",IF(SUM('Control Sample Data'!H$3:H$98)&gt;10,IF(AND(ISNUMBER('Control Sample Data'!H66),'Control Sample Data'!H66&lt;35,'Control Sample Data'!H66&gt;0),'Control Sample Data'!H66,35),""))</f>
      </c>
      <c r="U67" s="14">
        <f>IF('Control Sample Data'!I66="","",IF(SUM('Control Sample Data'!I$3:I$98)&gt;10,IF(AND(ISNUMBER('Control Sample Data'!I66),'Control Sample Data'!I66&lt;35,'Control Sample Data'!I66&gt;0),'Control Sample Data'!I66,35),""))</f>
      </c>
      <c r="V67" s="14">
        <f>IF('Control Sample Data'!J66="","",IF(SUM('Control Sample Data'!J$3:J$98)&gt;10,IF(AND(ISNUMBER('Control Sample Data'!J66),'Control Sample Data'!J66&lt;35,'Control Sample Data'!J66&gt;0),'Control Sample Data'!J66,35),""))</f>
      </c>
      <c r="W67" s="14">
        <f>IF('Control Sample Data'!K66="","",IF(SUM('Control Sample Data'!K$3:K$98)&gt;10,IF(AND(ISNUMBER('Control Sample Data'!K66),'Control Sample Data'!K66&lt;35,'Control Sample Data'!K66&gt;0),'Control Sample Data'!K66,35),""))</f>
      </c>
      <c r="X67" s="14">
        <f>IF('Control Sample Data'!L66="","",IF(SUM('Control Sample Data'!L$3:L$98)&gt;10,IF(AND(ISNUMBER('Control Sample Data'!L66),'Control Sample Data'!L66&lt;35,'Control Sample Data'!L66&gt;0),'Control Sample Data'!L66,35),""))</f>
      </c>
      <c r="AS67" s="12" t="str">
        <f t="shared" si="21"/>
        <v>Ppa1</v>
      </c>
      <c r="AT67" s="13" t="s">
        <v>477</v>
      </c>
      <c r="AU67" s="14">
        <f t="shared" si="47"/>
        <v>9.453289999999999</v>
      </c>
      <c r="AV67" s="14">
        <f t="shared" si="48"/>
      </c>
      <c r="AW67" s="14">
        <f t="shared" si="49"/>
      </c>
      <c r="AX67" s="14">
        <f t="shared" si="50"/>
      </c>
      <c r="AY67" s="14">
        <f t="shared" si="51"/>
      </c>
      <c r="AZ67" s="14">
        <f t="shared" si="52"/>
      </c>
      <c r="BA67" s="14">
        <f t="shared" si="53"/>
      </c>
      <c r="BB67" s="14">
        <f t="shared" si="54"/>
      </c>
      <c r="BC67" s="14">
        <f t="shared" si="55"/>
      </c>
      <c r="BD67" s="14">
        <f t="shared" si="56"/>
      </c>
      <c r="BE67" s="14">
        <f t="shared" si="57"/>
        <v>9.504522000000001</v>
      </c>
      <c r="BF67" s="14">
        <f t="shared" si="58"/>
      </c>
      <c r="BG67" s="14">
        <f t="shared" si="59"/>
      </c>
      <c r="BH67" s="14">
        <f t="shared" si="60"/>
      </c>
      <c r="BI67" s="14">
        <f t="shared" si="61"/>
      </c>
      <c r="BJ67" s="14">
        <f t="shared" si="62"/>
      </c>
      <c r="BK67" s="14">
        <f t="shared" si="63"/>
      </c>
      <c r="BL67" s="14">
        <f t="shared" si="64"/>
      </c>
      <c r="BM67" s="14">
        <f t="shared" si="65"/>
      </c>
      <c r="BN67" s="14">
        <f t="shared" si="66"/>
      </c>
      <c r="BO67" s="46">
        <f t="shared" si="69"/>
        <v>9.453289999999999</v>
      </c>
      <c r="BP67" s="46">
        <f t="shared" si="70"/>
        <v>9.504522000000001</v>
      </c>
      <c r="BQ67" s="44" t="str">
        <f t="shared" si="25"/>
        <v>Ppa1</v>
      </c>
      <c r="BR67" s="13" t="s">
        <v>744</v>
      </c>
      <c r="BS67" s="47">
        <f t="shared" si="26"/>
        <v>0.0014265143746207702</v>
      </c>
      <c r="BT67" s="47">
        <f t="shared" si="27"/>
      </c>
      <c r="BU67" s="47">
        <f t="shared" si="28"/>
      </c>
      <c r="BV67" s="47">
        <f t="shared" si="29"/>
      </c>
      <c r="BW67" s="47">
        <f t="shared" si="30"/>
      </c>
      <c r="BX67" s="47">
        <f t="shared" si="31"/>
      </c>
      <c r="BY67" s="47">
        <f t="shared" si="32"/>
      </c>
      <c r="BZ67" s="47">
        <f t="shared" si="33"/>
      </c>
      <c r="CA67" s="47">
        <f t="shared" si="34"/>
      </c>
      <c r="CB67" s="47">
        <f t="shared" si="35"/>
      </c>
      <c r="CC67" s="47">
        <f t="shared" si="36"/>
        <v>0.0013767458738199495</v>
      </c>
      <c r="CD67" s="47">
        <f t="shared" si="37"/>
      </c>
      <c r="CE67" s="47">
        <f t="shared" si="38"/>
      </c>
      <c r="CF67" s="47">
        <f t="shared" si="39"/>
      </c>
      <c r="CG67" s="47">
        <f t="shared" si="40"/>
      </c>
      <c r="CH67" s="47">
        <f t="shared" si="41"/>
      </c>
      <c r="CI67" s="47">
        <f t="shared" si="42"/>
      </c>
      <c r="CJ67" s="47">
        <f t="shared" si="43"/>
      </c>
      <c r="CK67" s="47">
        <f t="shared" si="44"/>
      </c>
      <c r="CL67" s="47">
        <f t="shared" si="45"/>
      </c>
    </row>
    <row r="68" spans="1:90" ht="12.75">
      <c r="A68" s="15" t="str">
        <f>'Gene Table'!D67</f>
        <v>Ppara</v>
      </c>
      <c r="B68" s="13" t="s">
        <v>483</v>
      </c>
      <c r="C68" s="14">
        <f>IF('Test Sample Data'!C67="","",IF(SUM('Test Sample Data'!C$3:C$98)&gt;10,IF(AND(ISNUMBER('Test Sample Data'!C67),'Test Sample Data'!C67&lt;35,'Test Sample Data'!C67&gt;0),'Test Sample Data'!C67,35),""))</f>
        <v>23.442484</v>
      </c>
      <c r="D68" s="14">
        <f>IF('Test Sample Data'!D67="","",IF(SUM('Test Sample Data'!D$3:D$98)&gt;10,IF(AND(ISNUMBER('Test Sample Data'!D67),'Test Sample Data'!D67&lt;35,'Test Sample Data'!D67&gt;0),'Test Sample Data'!D67,35),""))</f>
      </c>
      <c r="E68" s="14">
        <f>IF('Test Sample Data'!E67="","",IF(SUM('Test Sample Data'!E$3:E$98)&gt;10,IF(AND(ISNUMBER('Test Sample Data'!E67),'Test Sample Data'!E67&lt;35,'Test Sample Data'!E67&gt;0),'Test Sample Data'!E67,35),""))</f>
      </c>
      <c r="F68" s="14">
        <f>IF('Test Sample Data'!F67="","",IF(SUM('Test Sample Data'!F$3:F$98)&gt;10,IF(AND(ISNUMBER('Test Sample Data'!F67),'Test Sample Data'!F67&lt;35,'Test Sample Data'!F67&gt;0),'Test Sample Data'!F67,35),""))</f>
      </c>
      <c r="G68" s="14">
        <f>IF('Test Sample Data'!G67="","",IF(SUM('Test Sample Data'!G$3:G$98)&gt;10,IF(AND(ISNUMBER('Test Sample Data'!G67),'Test Sample Data'!G67&lt;35,'Test Sample Data'!G67&gt;0),'Test Sample Data'!G67,35),""))</f>
      </c>
      <c r="H68" s="14">
        <f>IF('Test Sample Data'!H67="","",IF(SUM('Test Sample Data'!H$3:H$98)&gt;10,IF(AND(ISNUMBER('Test Sample Data'!H67),'Test Sample Data'!H67&lt;35,'Test Sample Data'!H67&gt;0),'Test Sample Data'!H67,35),""))</f>
      </c>
      <c r="I68" s="14">
        <f>IF('Test Sample Data'!I67="","",IF(SUM('Test Sample Data'!I$3:I$98)&gt;10,IF(AND(ISNUMBER('Test Sample Data'!I67),'Test Sample Data'!I67&lt;35,'Test Sample Data'!I67&gt;0),'Test Sample Data'!I67,35),""))</f>
      </c>
      <c r="J68" s="14">
        <f>IF('Test Sample Data'!J67="","",IF(SUM('Test Sample Data'!J$3:J$98)&gt;10,IF(AND(ISNUMBER('Test Sample Data'!J67),'Test Sample Data'!J67&lt;35,'Test Sample Data'!J67&gt;0),'Test Sample Data'!J67,35),""))</f>
      </c>
      <c r="K68" s="14">
        <f>IF('Test Sample Data'!K67="","",IF(SUM('Test Sample Data'!K$3:K$98)&gt;10,IF(AND(ISNUMBER('Test Sample Data'!K67),'Test Sample Data'!K67&lt;35,'Test Sample Data'!K67&gt;0),'Test Sample Data'!K67,35),""))</f>
      </c>
      <c r="L68" s="14">
        <f>IF('Test Sample Data'!L67="","",IF(SUM('Test Sample Data'!L$3:L$98)&gt;10,IF(AND(ISNUMBER('Test Sample Data'!L67),'Test Sample Data'!L67&lt;35,'Test Sample Data'!L67&gt;0),'Test Sample Data'!L67,35),""))</f>
      </c>
      <c r="M68" s="14" t="str">
        <f>'Gene Table'!D67</f>
        <v>Ppara</v>
      </c>
      <c r="N68" s="13" t="s">
        <v>483</v>
      </c>
      <c r="O68" s="14">
        <f>IF('Control Sample Data'!C67="","",IF(SUM('Control Sample Data'!C$3:C$98)&gt;10,IF(AND(ISNUMBER('Control Sample Data'!C67),'Control Sample Data'!C67&lt;35,'Control Sample Data'!C67&gt;0),'Control Sample Data'!C67,35),""))</f>
        <v>22.586157</v>
      </c>
      <c r="P68" s="14">
        <f>IF('Control Sample Data'!D67="","",IF(SUM('Control Sample Data'!D$3:D$98)&gt;10,IF(AND(ISNUMBER('Control Sample Data'!D67),'Control Sample Data'!D67&lt;35,'Control Sample Data'!D67&gt;0),'Control Sample Data'!D67,35),""))</f>
      </c>
      <c r="Q68" s="14">
        <f>IF('Control Sample Data'!E67="","",IF(SUM('Control Sample Data'!E$3:E$98)&gt;10,IF(AND(ISNUMBER('Control Sample Data'!E67),'Control Sample Data'!E67&lt;35,'Control Sample Data'!E67&gt;0),'Control Sample Data'!E67,35),""))</f>
      </c>
      <c r="R68" s="14">
        <f>IF('Control Sample Data'!F67="","",IF(SUM('Control Sample Data'!F$3:F$98)&gt;10,IF(AND(ISNUMBER('Control Sample Data'!F67),'Control Sample Data'!F67&lt;35,'Control Sample Data'!F67&gt;0),'Control Sample Data'!F67,35),""))</f>
      </c>
      <c r="S68" s="14">
        <f>IF('Control Sample Data'!G67="","",IF(SUM('Control Sample Data'!G$3:G$98)&gt;10,IF(AND(ISNUMBER('Control Sample Data'!G67),'Control Sample Data'!G67&lt;35,'Control Sample Data'!G67&gt;0),'Control Sample Data'!G67,35),""))</f>
      </c>
      <c r="T68" s="14">
        <f>IF('Control Sample Data'!H67="","",IF(SUM('Control Sample Data'!H$3:H$98)&gt;10,IF(AND(ISNUMBER('Control Sample Data'!H67),'Control Sample Data'!H67&lt;35,'Control Sample Data'!H67&gt;0),'Control Sample Data'!H67,35),""))</f>
      </c>
      <c r="U68" s="14">
        <f>IF('Control Sample Data'!I67="","",IF(SUM('Control Sample Data'!I$3:I$98)&gt;10,IF(AND(ISNUMBER('Control Sample Data'!I67),'Control Sample Data'!I67&lt;35,'Control Sample Data'!I67&gt;0),'Control Sample Data'!I67,35),""))</f>
      </c>
      <c r="V68" s="14">
        <f>IF('Control Sample Data'!J67="","",IF(SUM('Control Sample Data'!J$3:J$98)&gt;10,IF(AND(ISNUMBER('Control Sample Data'!J67),'Control Sample Data'!J67&lt;35,'Control Sample Data'!J67&gt;0),'Control Sample Data'!J67,35),""))</f>
      </c>
      <c r="W68" s="14">
        <f>IF('Control Sample Data'!K67="","",IF(SUM('Control Sample Data'!K$3:K$98)&gt;10,IF(AND(ISNUMBER('Control Sample Data'!K67),'Control Sample Data'!K67&lt;35,'Control Sample Data'!K67&gt;0),'Control Sample Data'!K67,35),""))</f>
      </c>
      <c r="X68" s="14">
        <f>IF('Control Sample Data'!L67="","",IF(SUM('Control Sample Data'!L$3:L$98)&gt;10,IF(AND(ISNUMBER('Control Sample Data'!L67),'Control Sample Data'!L67&lt;35,'Control Sample Data'!L67&gt;0),'Control Sample Data'!L67,35),""))</f>
      </c>
      <c r="AS68" s="12" t="str">
        <f t="shared" si="21"/>
        <v>Ppara</v>
      </c>
      <c r="AT68" s="13" t="s">
        <v>483</v>
      </c>
      <c r="AU68" s="14">
        <f aca="true" t="shared" si="71" ref="AU68:AU99">IF(ISERROR(C68-Y$26),"",C68-Y$26)</f>
        <v>7.689567</v>
      </c>
      <c r="AV68" s="14">
        <f aca="true" t="shared" si="72" ref="AV68:AV99">IF(ISERROR(D68-Z$26),"",D68-Z$26)</f>
      </c>
      <c r="AW68" s="14">
        <f aca="true" t="shared" si="73" ref="AW68:AW99">IF(ISERROR(E68-AA$26),"",E68-AA$26)</f>
      </c>
      <c r="AX68" s="14">
        <f aca="true" t="shared" si="74" ref="AX68:AX99">IF(ISERROR(F68-AB$26),"",F68-AB$26)</f>
      </c>
      <c r="AY68" s="14">
        <f aca="true" t="shared" si="75" ref="AY68:AY99">IF(ISERROR(G68-AC$26),"",G68-AC$26)</f>
      </c>
      <c r="AZ68" s="14">
        <f aca="true" t="shared" si="76" ref="AZ68:AZ99">IF(ISERROR(H68-AD$26),"",H68-AD$26)</f>
      </c>
      <c r="BA68" s="14">
        <f aca="true" t="shared" si="77" ref="BA68:BA99">IF(ISERROR(I68-AE$26),"",I68-AE$26)</f>
      </c>
      <c r="BB68" s="14">
        <f aca="true" t="shared" si="78" ref="BB68:BB99">IF(ISERROR(J68-AF$26),"",J68-AF$26)</f>
      </c>
      <c r="BC68" s="14">
        <f aca="true" t="shared" si="79" ref="BC68:BC99">IF(ISERROR(K68-AG$26),"",K68-AG$26)</f>
      </c>
      <c r="BD68" s="14">
        <f aca="true" t="shared" si="80" ref="BD68:BD99">IF(ISERROR(L68-AH$26),"",L68-AH$26)</f>
      </c>
      <c r="BE68" s="14">
        <f aca="true" t="shared" si="81" ref="BE68:BE99">IF(ISERROR(O68-AI$26),"",O68-AI$26)</f>
        <v>6.837757</v>
      </c>
      <c r="BF68" s="14">
        <f aca="true" t="shared" si="82" ref="BF68:BF99">IF(ISERROR(P68-AJ$26),"",P68-AJ$26)</f>
      </c>
      <c r="BG68" s="14">
        <f aca="true" t="shared" si="83" ref="BG68:BG99">IF(ISERROR(Q68-AK$26),"",Q68-AK$26)</f>
      </c>
      <c r="BH68" s="14">
        <f aca="true" t="shared" si="84" ref="BH68:BH99">IF(ISERROR(R68-AL$26),"",R68-AL$26)</f>
      </c>
      <c r="BI68" s="14">
        <f aca="true" t="shared" si="85" ref="BI68:BI99">IF(ISERROR(S68-AM$26),"",S68-AM$26)</f>
      </c>
      <c r="BJ68" s="14">
        <f aca="true" t="shared" si="86" ref="BJ68:BJ99">IF(ISERROR(T68-AN$26),"",T68-AN$26)</f>
      </c>
      <c r="BK68" s="14">
        <f aca="true" t="shared" si="87" ref="BK68:BK99">IF(ISERROR(U68-AO$26),"",U68-AO$26)</f>
      </c>
      <c r="BL68" s="14">
        <f aca="true" t="shared" si="88" ref="BL68:BL99">IF(ISERROR(V68-AP$26),"",V68-AP$26)</f>
      </c>
      <c r="BM68" s="14">
        <f aca="true" t="shared" si="89" ref="BM68:BM99">IF(ISERROR(W68-AQ$26),"",W68-AQ$26)</f>
      </c>
      <c r="BN68" s="14">
        <f aca="true" t="shared" si="90" ref="BN68:BN99">IF(ISERROR(X68-AR$26),"",X68-AR$26)</f>
      </c>
      <c r="BO68" s="46">
        <f t="shared" si="69"/>
        <v>7.689567</v>
      </c>
      <c r="BP68" s="46">
        <f t="shared" si="70"/>
        <v>6.837757</v>
      </c>
      <c r="BQ68" s="44" t="str">
        <f t="shared" si="25"/>
        <v>Ppara</v>
      </c>
      <c r="BR68" s="13" t="s">
        <v>745</v>
      </c>
      <c r="BS68" s="47">
        <f t="shared" si="26"/>
        <v>0.00484406184623502</v>
      </c>
      <c r="BT68" s="47">
        <f t="shared" si="27"/>
      </c>
      <c r="BU68" s="47">
        <f t="shared" si="28"/>
      </c>
      <c r="BV68" s="47">
        <f t="shared" si="29"/>
      </c>
      <c r="BW68" s="47">
        <f t="shared" si="30"/>
      </c>
      <c r="BX68" s="47">
        <f t="shared" si="31"/>
      </c>
      <c r="BY68" s="47">
        <f t="shared" si="32"/>
      </c>
      <c r="BZ68" s="47">
        <f t="shared" si="33"/>
      </c>
      <c r="CA68" s="47">
        <f t="shared" si="34"/>
      </c>
      <c r="CB68" s="47">
        <f t="shared" si="35"/>
      </c>
      <c r="CC68" s="47">
        <f t="shared" si="36"/>
        <v>0.008742387249777385</v>
      </c>
      <c r="CD68" s="47">
        <f t="shared" si="37"/>
      </c>
      <c r="CE68" s="47">
        <f t="shared" si="38"/>
      </c>
      <c r="CF68" s="47">
        <f t="shared" si="39"/>
      </c>
      <c r="CG68" s="47">
        <f t="shared" si="40"/>
      </c>
      <c r="CH68" s="47">
        <f t="shared" si="41"/>
      </c>
      <c r="CI68" s="47">
        <f t="shared" si="42"/>
      </c>
      <c r="CJ68" s="47">
        <f t="shared" si="43"/>
      </c>
      <c r="CK68" s="47">
        <f t="shared" si="44"/>
      </c>
      <c r="CL68" s="47">
        <f t="shared" si="45"/>
      </c>
    </row>
    <row r="69" spans="1:90" ht="12.75">
      <c r="A69" s="15" t="str">
        <f>'Gene Table'!D68</f>
        <v>Ppard</v>
      </c>
      <c r="B69" s="13" t="s">
        <v>489</v>
      </c>
      <c r="C69" s="14">
        <f>IF('Test Sample Data'!C68="","",IF(SUM('Test Sample Data'!C$3:C$98)&gt;10,IF(AND(ISNUMBER('Test Sample Data'!C68),'Test Sample Data'!C68&lt;35,'Test Sample Data'!C68&gt;0),'Test Sample Data'!C68,35),""))</f>
        <v>27.534569</v>
      </c>
      <c r="D69" s="14">
        <f>IF('Test Sample Data'!D68="","",IF(SUM('Test Sample Data'!D$3:D$98)&gt;10,IF(AND(ISNUMBER('Test Sample Data'!D68),'Test Sample Data'!D68&lt;35,'Test Sample Data'!D68&gt;0),'Test Sample Data'!D68,35),""))</f>
      </c>
      <c r="E69" s="14">
        <f>IF('Test Sample Data'!E68="","",IF(SUM('Test Sample Data'!E$3:E$98)&gt;10,IF(AND(ISNUMBER('Test Sample Data'!E68),'Test Sample Data'!E68&lt;35,'Test Sample Data'!E68&gt;0),'Test Sample Data'!E68,35),""))</f>
      </c>
      <c r="F69" s="14">
        <f>IF('Test Sample Data'!F68="","",IF(SUM('Test Sample Data'!F$3:F$98)&gt;10,IF(AND(ISNUMBER('Test Sample Data'!F68),'Test Sample Data'!F68&lt;35,'Test Sample Data'!F68&gt;0),'Test Sample Data'!F68,35),""))</f>
      </c>
      <c r="G69" s="14">
        <f>IF('Test Sample Data'!G68="","",IF(SUM('Test Sample Data'!G$3:G$98)&gt;10,IF(AND(ISNUMBER('Test Sample Data'!G68),'Test Sample Data'!G68&lt;35,'Test Sample Data'!G68&gt;0),'Test Sample Data'!G68,35),""))</f>
      </c>
      <c r="H69" s="14">
        <f>IF('Test Sample Data'!H68="","",IF(SUM('Test Sample Data'!H$3:H$98)&gt;10,IF(AND(ISNUMBER('Test Sample Data'!H68),'Test Sample Data'!H68&lt;35,'Test Sample Data'!H68&gt;0),'Test Sample Data'!H68,35),""))</f>
      </c>
      <c r="I69" s="14">
        <f>IF('Test Sample Data'!I68="","",IF(SUM('Test Sample Data'!I$3:I$98)&gt;10,IF(AND(ISNUMBER('Test Sample Data'!I68),'Test Sample Data'!I68&lt;35,'Test Sample Data'!I68&gt;0),'Test Sample Data'!I68,35),""))</f>
      </c>
      <c r="J69" s="14">
        <f>IF('Test Sample Data'!J68="","",IF(SUM('Test Sample Data'!J$3:J$98)&gt;10,IF(AND(ISNUMBER('Test Sample Data'!J68),'Test Sample Data'!J68&lt;35,'Test Sample Data'!J68&gt;0),'Test Sample Data'!J68,35),""))</f>
      </c>
      <c r="K69" s="14">
        <f>IF('Test Sample Data'!K68="","",IF(SUM('Test Sample Data'!K$3:K$98)&gt;10,IF(AND(ISNUMBER('Test Sample Data'!K68),'Test Sample Data'!K68&lt;35,'Test Sample Data'!K68&gt;0),'Test Sample Data'!K68,35),""))</f>
      </c>
      <c r="L69" s="14">
        <f>IF('Test Sample Data'!L68="","",IF(SUM('Test Sample Data'!L$3:L$98)&gt;10,IF(AND(ISNUMBER('Test Sample Data'!L68),'Test Sample Data'!L68&lt;35,'Test Sample Data'!L68&gt;0),'Test Sample Data'!L68,35),""))</f>
      </c>
      <c r="M69" s="14" t="str">
        <f>'Gene Table'!D68</f>
        <v>Ppard</v>
      </c>
      <c r="N69" s="13" t="s">
        <v>489</v>
      </c>
      <c r="O69" s="14">
        <f>IF('Control Sample Data'!C68="","",IF(SUM('Control Sample Data'!C$3:C$98)&gt;10,IF(AND(ISNUMBER('Control Sample Data'!C68),'Control Sample Data'!C68&lt;35,'Control Sample Data'!C68&gt;0),'Control Sample Data'!C68,35),""))</f>
        <v>26.723679</v>
      </c>
      <c r="P69" s="14">
        <f>IF('Control Sample Data'!D68="","",IF(SUM('Control Sample Data'!D$3:D$98)&gt;10,IF(AND(ISNUMBER('Control Sample Data'!D68),'Control Sample Data'!D68&lt;35,'Control Sample Data'!D68&gt;0),'Control Sample Data'!D68,35),""))</f>
      </c>
      <c r="Q69" s="14">
        <f>IF('Control Sample Data'!E68="","",IF(SUM('Control Sample Data'!E$3:E$98)&gt;10,IF(AND(ISNUMBER('Control Sample Data'!E68),'Control Sample Data'!E68&lt;35,'Control Sample Data'!E68&gt;0),'Control Sample Data'!E68,35),""))</f>
      </c>
      <c r="R69" s="14">
        <f>IF('Control Sample Data'!F68="","",IF(SUM('Control Sample Data'!F$3:F$98)&gt;10,IF(AND(ISNUMBER('Control Sample Data'!F68),'Control Sample Data'!F68&lt;35,'Control Sample Data'!F68&gt;0),'Control Sample Data'!F68,35),""))</f>
      </c>
      <c r="S69" s="14">
        <f>IF('Control Sample Data'!G68="","",IF(SUM('Control Sample Data'!G$3:G$98)&gt;10,IF(AND(ISNUMBER('Control Sample Data'!G68),'Control Sample Data'!G68&lt;35,'Control Sample Data'!G68&gt;0),'Control Sample Data'!G68,35),""))</f>
      </c>
      <c r="T69" s="14">
        <f>IF('Control Sample Data'!H68="","",IF(SUM('Control Sample Data'!H$3:H$98)&gt;10,IF(AND(ISNUMBER('Control Sample Data'!H68),'Control Sample Data'!H68&lt;35,'Control Sample Data'!H68&gt;0),'Control Sample Data'!H68,35),""))</f>
      </c>
      <c r="U69" s="14">
        <f>IF('Control Sample Data'!I68="","",IF(SUM('Control Sample Data'!I$3:I$98)&gt;10,IF(AND(ISNUMBER('Control Sample Data'!I68),'Control Sample Data'!I68&lt;35,'Control Sample Data'!I68&gt;0),'Control Sample Data'!I68,35),""))</f>
      </c>
      <c r="V69" s="14">
        <f>IF('Control Sample Data'!J68="","",IF(SUM('Control Sample Data'!J$3:J$98)&gt;10,IF(AND(ISNUMBER('Control Sample Data'!J68),'Control Sample Data'!J68&lt;35,'Control Sample Data'!J68&gt;0),'Control Sample Data'!J68,35),""))</f>
      </c>
      <c r="W69" s="14">
        <f>IF('Control Sample Data'!K68="","",IF(SUM('Control Sample Data'!K$3:K$98)&gt;10,IF(AND(ISNUMBER('Control Sample Data'!K68),'Control Sample Data'!K68&lt;35,'Control Sample Data'!K68&gt;0),'Control Sample Data'!K68,35),""))</f>
      </c>
      <c r="X69" s="14">
        <f>IF('Control Sample Data'!L68="","",IF(SUM('Control Sample Data'!L$3:L$98)&gt;10,IF(AND(ISNUMBER('Control Sample Data'!L68),'Control Sample Data'!L68&lt;35,'Control Sample Data'!L68&gt;0),'Control Sample Data'!L68,35),""))</f>
      </c>
      <c r="AS69" s="12" t="str">
        <f aca="true" t="shared" si="91" ref="AS69:AS99">A69</f>
        <v>Ppard</v>
      </c>
      <c r="AT69" s="13" t="s">
        <v>489</v>
      </c>
      <c r="AU69" s="14">
        <f t="shared" si="71"/>
        <v>11.781652000000001</v>
      </c>
      <c r="AV69" s="14">
        <f t="shared" si="72"/>
      </c>
      <c r="AW69" s="14">
        <f t="shared" si="73"/>
      </c>
      <c r="AX69" s="14">
        <f t="shared" si="74"/>
      </c>
      <c r="AY69" s="14">
        <f t="shared" si="75"/>
      </c>
      <c r="AZ69" s="14">
        <f t="shared" si="76"/>
      </c>
      <c r="BA69" s="14">
        <f t="shared" si="77"/>
      </c>
      <c r="BB69" s="14">
        <f t="shared" si="78"/>
      </c>
      <c r="BC69" s="14">
        <f t="shared" si="79"/>
      </c>
      <c r="BD69" s="14">
        <f t="shared" si="80"/>
      </c>
      <c r="BE69" s="14">
        <f t="shared" si="81"/>
        <v>10.975279</v>
      </c>
      <c r="BF69" s="14">
        <f t="shared" si="82"/>
      </c>
      <c r="BG69" s="14">
        <f t="shared" si="83"/>
      </c>
      <c r="BH69" s="14">
        <f t="shared" si="84"/>
      </c>
      <c r="BI69" s="14">
        <f t="shared" si="85"/>
      </c>
      <c r="BJ69" s="14">
        <f t="shared" si="86"/>
      </c>
      <c r="BK69" s="14">
        <f t="shared" si="87"/>
      </c>
      <c r="BL69" s="14">
        <f t="shared" si="88"/>
      </c>
      <c r="BM69" s="14">
        <f t="shared" si="89"/>
      </c>
      <c r="BN69" s="14">
        <f t="shared" si="90"/>
      </c>
      <c r="BO69" s="46">
        <f t="shared" si="69"/>
        <v>11.781652000000001</v>
      </c>
      <c r="BP69" s="46">
        <f t="shared" si="70"/>
        <v>10.975279</v>
      </c>
      <c r="BQ69" s="44" t="str">
        <f aca="true" t="shared" si="92" ref="BQ69:BQ99">A69</f>
        <v>Ppard</v>
      </c>
      <c r="BR69" s="13" t="s">
        <v>746</v>
      </c>
      <c r="BS69" s="47">
        <f aca="true" t="shared" si="93" ref="BS69:BS99">IF(AU69="","",POWER(2,-AU69))</f>
        <v>0.0002840333587997722</v>
      </c>
      <c r="BT69" s="47">
        <f aca="true" t="shared" si="94" ref="BT69:BT99">IF(AV69="","",POWER(2,-AV69))</f>
      </c>
      <c r="BU69" s="47">
        <f aca="true" t="shared" si="95" ref="BU69:BU99">IF(AW69="","",POWER(2,-AW69))</f>
      </c>
      <c r="BV69" s="47">
        <f aca="true" t="shared" si="96" ref="BV69:BV99">IF(AX69="","",POWER(2,-AX69))</f>
      </c>
      <c r="BW69" s="47">
        <f aca="true" t="shared" si="97" ref="BW69:BW99">IF(AY69="","",POWER(2,-AY69))</f>
      </c>
      <c r="BX69" s="47">
        <f aca="true" t="shared" si="98" ref="BX69:BX99">IF(AZ69="","",POWER(2,-AZ69))</f>
      </c>
      <c r="BY69" s="47">
        <f aca="true" t="shared" si="99" ref="BY69:BY99">IF(BA69="","",POWER(2,-BA69))</f>
      </c>
      <c r="BZ69" s="47">
        <f aca="true" t="shared" si="100" ref="BZ69:BZ99">IF(BB69="","",POWER(2,-BB69))</f>
      </c>
      <c r="CA69" s="47">
        <f aca="true" t="shared" si="101" ref="CA69:CA99">IF(BC69="","",POWER(2,-BC69))</f>
      </c>
      <c r="CB69" s="47">
        <f aca="true" t="shared" si="102" ref="CB69:CB99">IF(BD69="","",POWER(2,-BD69))</f>
      </c>
      <c r="CC69" s="47">
        <f aca="true" t="shared" si="103" ref="CC69:CC99">IF(BE69="","",POWER(2,-BE69))</f>
        <v>0.0004967201868655331</v>
      </c>
      <c r="CD69" s="47">
        <f aca="true" t="shared" si="104" ref="CD69:CD99">IF(BF69="","",POWER(2,-BF69))</f>
      </c>
      <c r="CE69" s="47">
        <f aca="true" t="shared" si="105" ref="CE69:CE99">IF(BG69="","",POWER(2,-BG69))</f>
      </c>
      <c r="CF69" s="47">
        <f aca="true" t="shared" si="106" ref="CF69:CF99">IF(BH69="","",POWER(2,-BH69))</f>
      </c>
      <c r="CG69" s="47">
        <f aca="true" t="shared" si="107" ref="CG69:CG99">IF(BI69="","",POWER(2,-BI69))</f>
      </c>
      <c r="CH69" s="47">
        <f aca="true" t="shared" si="108" ref="CH69:CH99">IF(BJ69="","",POWER(2,-BJ69))</f>
      </c>
      <c r="CI69" s="47">
        <f aca="true" t="shared" si="109" ref="CI69:CI99">IF(BK69="","",POWER(2,-BK69))</f>
      </c>
      <c r="CJ69" s="47">
        <f aca="true" t="shared" si="110" ref="CJ69:CJ99">IF(BL69="","",POWER(2,-BL69))</f>
      </c>
      <c r="CK69" s="47">
        <f aca="true" t="shared" si="111" ref="CK69:CK99">IF(BM69="","",POWER(2,-BM69))</f>
      </c>
      <c r="CL69" s="47">
        <f aca="true" t="shared" si="112" ref="CL69:CL99">IF(BN69="","",POWER(2,-BN69))</f>
      </c>
    </row>
    <row r="70" spans="1:90" ht="12.75">
      <c r="A70" s="15" t="str">
        <f>'Gene Table'!D69</f>
        <v>Pparg</v>
      </c>
      <c r="B70" s="13" t="s">
        <v>495</v>
      </c>
      <c r="C70" s="14">
        <f>IF('Test Sample Data'!C69="","",IF(SUM('Test Sample Data'!C$3:C$98)&gt;10,IF(AND(ISNUMBER('Test Sample Data'!C69),'Test Sample Data'!C69&lt;35,'Test Sample Data'!C69&gt;0),'Test Sample Data'!C69,35),""))</f>
        <v>26.319237</v>
      </c>
      <c r="D70" s="14">
        <f>IF('Test Sample Data'!D69="","",IF(SUM('Test Sample Data'!D$3:D$98)&gt;10,IF(AND(ISNUMBER('Test Sample Data'!D69),'Test Sample Data'!D69&lt;35,'Test Sample Data'!D69&gt;0),'Test Sample Data'!D69,35),""))</f>
      </c>
      <c r="E70" s="14">
        <f>IF('Test Sample Data'!E69="","",IF(SUM('Test Sample Data'!E$3:E$98)&gt;10,IF(AND(ISNUMBER('Test Sample Data'!E69),'Test Sample Data'!E69&lt;35,'Test Sample Data'!E69&gt;0),'Test Sample Data'!E69,35),""))</f>
      </c>
      <c r="F70" s="14">
        <f>IF('Test Sample Data'!F69="","",IF(SUM('Test Sample Data'!F$3:F$98)&gt;10,IF(AND(ISNUMBER('Test Sample Data'!F69),'Test Sample Data'!F69&lt;35,'Test Sample Data'!F69&gt;0),'Test Sample Data'!F69,35),""))</f>
      </c>
      <c r="G70" s="14">
        <f>IF('Test Sample Data'!G69="","",IF(SUM('Test Sample Data'!G$3:G$98)&gt;10,IF(AND(ISNUMBER('Test Sample Data'!G69),'Test Sample Data'!G69&lt;35,'Test Sample Data'!G69&gt;0),'Test Sample Data'!G69,35),""))</f>
      </c>
      <c r="H70" s="14">
        <f>IF('Test Sample Data'!H69="","",IF(SUM('Test Sample Data'!H$3:H$98)&gt;10,IF(AND(ISNUMBER('Test Sample Data'!H69),'Test Sample Data'!H69&lt;35,'Test Sample Data'!H69&gt;0),'Test Sample Data'!H69,35),""))</f>
      </c>
      <c r="I70" s="14">
        <f>IF('Test Sample Data'!I69="","",IF(SUM('Test Sample Data'!I$3:I$98)&gt;10,IF(AND(ISNUMBER('Test Sample Data'!I69),'Test Sample Data'!I69&lt;35,'Test Sample Data'!I69&gt;0),'Test Sample Data'!I69,35),""))</f>
      </c>
      <c r="J70" s="14">
        <f>IF('Test Sample Data'!J69="","",IF(SUM('Test Sample Data'!J$3:J$98)&gt;10,IF(AND(ISNUMBER('Test Sample Data'!J69),'Test Sample Data'!J69&lt;35,'Test Sample Data'!J69&gt;0),'Test Sample Data'!J69,35),""))</f>
      </c>
      <c r="K70" s="14">
        <f>IF('Test Sample Data'!K69="","",IF(SUM('Test Sample Data'!K$3:K$98)&gt;10,IF(AND(ISNUMBER('Test Sample Data'!K69),'Test Sample Data'!K69&lt;35,'Test Sample Data'!K69&gt;0),'Test Sample Data'!K69,35),""))</f>
      </c>
      <c r="L70" s="14">
        <f>IF('Test Sample Data'!L69="","",IF(SUM('Test Sample Data'!L$3:L$98)&gt;10,IF(AND(ISNUMBER('Test Sample Data'!L69),'Test Sample Data'!L69&lt;35,'Test Sample Data'!L69&gt;0),'Test Sample Data'!L69,35),""))</f>
      </c>
      <c r="M70" s="14" t="str">
        <f>'Gene Table'!D69</f>
        <v>Pparg</v>
      </c>
      <c r="N70" s="13" t="s">
        <v>495</v>
      </c>
      <c r="O70" s="14">
        <f>IF('Control Sample Data'!C69="","",IF(SUM('Control Sample Data'!C$3:C$98)&gt;10,IF(AND(ISNUMBER('Control Sample Data'!C69),'Control Sample Data'!C69&lt;35,'Control Sample Data'!C69&gt;0),'Control Sample Data'!C69,35),""))</f>
        <v>26.081715</v>
      </c>
      <c r="P70" s="14">
        <f>IF('Control Sample Data'!D69="","",IF(SUM('Control Sample Data'!D$3:D$98)&gt;10,IF(AND(ISNUMBER('Control Sample Data'!D69),'Control Sample Data'!D69&lt;35,'Control Sample Data'!D69&gt;0),'Control Sample Data'!D69,35),""))</f>
      </c>
      <c r="Q70" s="14">
        <f>IF('Control Sample Data'!E69="","",IF(SUM('Control Sample Data'!E$3:E$98)&gt;10,IF(AND(ISNUMBER('Control Sample Data'!E69),'Control Sample Data'!E69&lt;35,'Control Sample Data'!E69&gt;0),'Control Sample Data'!E69,35),""))</f>
      </c>
      <c r="R70" s="14">
        <f>IF('Control Sample Data'!F69="","",IF(SUM('Control Sample Data'!F$3:F$98)&gt;10,IF(AND(ISNUMBER('Control Sample Data'!F69),'Control Sample Data'!F69&lt;35,'Control Sample Data'!F69&gt;0),'Control Sample Data'!F69,35),""))</f>
      </c>
      <c r="S70" s="14">
        <f>IF('Control Sample Data'!G69="","",IF(SUM('Control Sample Data'!G$3:G$98)&gt;10,IF(AND(ISNUMBER('Control Sample Data'!G69),'Control Sample Data'!G69&lt;35,'Control Sample Data'!G69&gt;0),'Control Sample Data'!G69,35),""))</f>
      </c>
      <c r="T70" s="14">
        <f>IF('Control Sample Data'!H69="","",IF(SUM('Control Sample Data'!H$3:H$98)&gt;10,IF(AND(ISNUMBER('Control Sample Data'!H69),'Control Sample Data'!H69&lt;35,'Control Sample Data'!H69&gt;0),'Control Sample Data'!H69,35),""))</f>
      </c>
      <c r="U70" s="14">
        <f>IF('Control Sample Data'!I69="","",IF(SUM('Control Sample Data'!I$3:I$98)&gt;10,IF(AND(ISNUMBER('Control Sample Data'!I69),'Control Sample Data'!I69&lt;35,'Control Sample Data'!I69&gt;0),'Control Sample Data'!I69,35),""))</f>
      </c>
      <c r="V70" s="14">
        <f>IF('Control Sample Data'!J69="","",IF(SUM('Control Sample Data'!J$3:J$98)&gt;10,IF(AND(ISNUMBER('Control Sample Data'!J69),'Control Sample Data'!J69&lt;35,'Control Sample Data'!J69&gt;0),'Control Sample Data'!J69,35),""))</f>
      </c>
      <c r="W70" s="14">
        <f>IF('Control Sample Data'!K69="","",IF(SUM('Control Sample Data'!K$3:K$98)&gt;10,IF(AND(ISNUMBER('Control Sample Data'!K69),'Control Sample Data'!K69&lt;35,'Control Sample Data'!K69&gt;0),'Control Sample Data'!K69,35),""))</f>
      </c>
      <c r="X70" s="14">
        <f>IF('Control Sample Data'!L69="","",IF(SUM('Control Sample Data'!L$3:L$98)&gt;10,IF(AND(ISNUMBER('Control Sample Data'!L69),'Control Sample Data'!L69&lt;35,'Control Sample Data'!L69&gt;0),'Control Sample Data'!L69,35),""))</f>
      </c>
      <c r="AS70" s="12" t="str">
        <f t="shared" si="91"/>
        <v>Pparg</v>
      </c>
      <c r="AT70" s="13" t="s">
        <v>495</v>
      </c>
      <c r="AU70" s="14">
        <f t="shared" si="71"/>
        <v>10.566320000000001</v>
      </c>
      <c r="AV70" s="14">
        <f t="shared" si="72"/>
      </c>
      <c r="AW70" s="14">
        <f t="shared" si="73"/>
      </c>
      <c r="AX70" s="14">
        <f t="shared" si="74"/>
      </c>
      <c r="AY70" s="14">
        <f t="shared" si="75"/>
      </c>
      <c r="AZ70" s="14">
        <f t="shared" si="76"/>
      </c>
      <c r="BA70" s="14">
        <f t="shared" si="77"/>
      </c>
      <c r="BB70" s="14">
        <f t="shared" si="78"/>
      </c>
      <c r="BC70" s="14">
        <f t="shared" si="79"/>
      </c>
      <c r="BD70" s="14">
        <f t="shared" si="80"/>
      </c>
      <c r="BE70" s="14">
        <f t="shared" si="81"/>
        <v>10.333314999999999</v>
      </c>
      <c r="BF70" s="14">
        <f t="shared" si="82"/>
      </c>
      <c r="BG70" s="14">
        <f t="shared" si="83"/>
      </c>
      <c r="BH70" s="14">
        <f t="shared" si="84"/>
      </c>
      <c r="BI70" s="14">
        <f t="shared" si="85"/>
      </c>
      <c r="BJ70" s="14">
        <f t="shared" si="86"/>
      </c>
      <c r="BK70" s="14">
        <f t="shared" si="87"/>
      </c>
      <c r="BL70" s="14">
        <f t="shared" si="88"/>
      </c>
      <c r="BM70" s="14">
        <f t="shared" si="89"/>
      </c>
      <c r="BN70" s="14">
        <f t="shared" si="90"/>
      </c>
      <c r="BO70" s="46">
        <f t="shared" si="69"/>
        <v>10.566320000000001</v>
      </c>
      <c r="BP70" s="46">
        <f t="shared" si="70"/>
        <v>10.333314999999999</v>
      </c>
      <c r="BQ70" s="44" t="str">
        <f t="shared" si="92"/>
        <v>Pparg</v>
      </c>
      <c r="BR70" s="13" t="s">
        <v>747</v>
      </c>
      <c r="BS70" s="47">
        <f t="shared" si="93"/>
        <v>0.0006595090147095644</v>
      </c>
      <c r="BT70" s="47">
        <f t="shared" si="94"/>
      </c>
      <c r="BU70" s="47">
        <f t="shared" si="95"/>
      </c>
      <c r="BV70" s="47">
        <f t="shared" si="96"/>
      </c>
      <c r="BW70" s="47">
        <f t="shared" si="97"/>
      </c>
      <c r="BX70" s="47">
        <f t="shared" si="98"/>
      </c>
      <c r="BY70" s="47">
        <f t="shared" si="99"/>
      </c>
      <c r="BZ70" s="47">
        <f t="shared" si="100"/>
      </c>
      <c r="CA70" s="47">
        <f t="shared" si="101"/>
      </c>
      <c r="CB70" s="47">
        <f t="shared" si="102"/>
      </c>
      <c r="CC70" s="47">
        <f t="shared" si="103"/>
        <v>0.0007751080196826359</v>
      </c>
      <c r="CD70" s="47">
        <f t="shared" si="104"/>
      </c>
      <c r="CE70" s="47">
        <f t="shared" si="105"/>
      </c>
      <c r="CF70" s="47">
        <f t="shared" si="106"/>
      </c>
      <c r="CG70" s="47">
        <f t="shared" si="107"/>
      </c>
      <c r="CH70" s="47">
        <f t="shared" si="108"/>
      </c>
      <c r="CI70" s="47">
        <f t="shared" si="109"/>
      </c>
      <c r="CJ70" s="47">
        <f t="shared" si="110"/>
      </c>
      <c r="CK70" s="47">
        <f t="shared" si="111"/>
      </c>
      <c r="CL70" s="47">
        <f t="shared" si="112"/>
      </c>
    </row>
    <row r="71" spans="1:90" ht="12.75">
      <c r="A71" s="15" t="str">
        <f>'Gene Table'!D70</f>
        <v>Ppargc1a</v>
      </c>
      <c r="B71" s="13" t="s">
        <v>501</v>
      </c>
      <c r="C71" s="14">
        <f>IF('Test Sample Data'!C70="","",IF(SUM('Test Sample Data'!C$3:C$98)&gt;10,IF(AND(ISNUMBER('Test Sample Data'!C70),'Test Sample Data'!C70&lt;35,'Test Sample Data'!C70&gt;0),'Test Sample Data'!C70,35),""))</f>
        <v>25.088541</v>
      </c>
      <c r="D71" s="14">
        <f>IF('Test Sample Data'!D70="","",IF(SUM('Test Sample Data'!D$3:D$98)&gt;10,IF(AND(ISNUMBER('Test Sample Data'!D70),'Test Sample Data'!D70&lt;35,'Test Sample Data'!D70&gt;0),'Test Sample Data'!D70,35),""))</f>
      </c>
      <c r="E71" s="14">
        <f>IF('Test Sample Data'!E70="","",IF(SUM('Test Sample Data'!E$3:E$98)&gt;10,IF(AND(ISNUMBER('Test Sample Data'!E70),'Test Sample Data'!E70&lt;35,'Test Sample Data'!E70&gt;0),'Test Sample Data'!E70,35),""))</f>
      </c>
      <c r="F71" s="14">
        <f>IF('Test Sample Data'!F70="","",IF(SUM('Test Sample Data'!F$3:F$98)&gt;10,IF(AND(ISNUMBER('Test Sample Data'!F70),'Test Sample Data'!F70&lt;35,'Test Sample Data'!F70&gt;0),'Test Sample Data'!F70,35),""))</f>
      </c>
      <c r="G71" s="14">
        <f>IF('Test Sample Data'!G70="","",IF(SUM('Test Sample Data'!G$3:G$98)&gt;10,IF(AND(ISNUMBER('Test Sample Data'!G70),'Test Sample Data'!G70&lt;35,'Test Sample Data'!G70&gt;0),'Test Sample Data'!G70,35),""))</f>
      </c>
      <c r="H71" s="14">
        <f>IF('Test Sample Data'!H70="","",IF(SUM('Test Sample Data'!H$3:H$98)&gt;10,IF(AND(ISNUMBER('Test Sample Data'!H70),'Test Sample Data'!H70&lt;35,'Test Sample Data'!H70&gt;0),'Test Sample Data'!H70,35),""))</f>
      </c>
      <c r="I71" s="14">
        <f>IF('Test Sample Data'!I70="","",IF(SUM('Test Sample Data'!I$3:I$98)&gt;10,IF(AND(ISNUMBER('Test Sample Data'!I70),'Test Sample Data'!I70&lt;35,'Test Sample Data'!I70&gt;0),'Test Sample Data'!I70,35),""))</f>
      </c>
      <c r="J71" s="14">
        <f>IF('Test Sample Data'!J70="","",IF(SUM('Test Sample Data'!J$3:J$98)&gt;10,IF(AND(ISNUMBER('Test Sample Data'!J70),'Test Sample Data'!J70&lt;35,'Test Sample Data'!J70&gt;0),'Test Sample Data'!J70,35),""))</f>
      </c>
      <c r="K71" s="14">
        <f>IF('Test Sample Data'!K70="","",IF(SUM('Test Sample Data'!K$3:K$98)&gt;10,IF(AND(ISNUMBER('Test Sample Data'!K70),'Test Sample Data'!K70&lt;35,'Test Sample Data'!K70&gt;0),'Test Sample Data'!K70,35),""))</f>
      </c>
      <c r="L71" s="14">
        <f>IF('Test Sample Data'!L70="","",IF(SUM('Test Sample Data'!L$3:L$98)&gt;10,IF(AND(ISNUMBER('Test Sample Data'!L70),'Test Sample Data'!L70&lt;35,'Test Sample Data'!L70&gt;0),'Test Sample Data'!L70,35),""))</f>
      </c>
      <c r="M71" s="14" t="str">
        <f>'Gene Table'!D70</f>
        <v>Ppargc1a</v>
      </c>
      <c r="N71" s="13" t="s">
        <v>501</v>
      </c>
      <c r="O71" s="14">
        <f>IF('Control Sample Data'!C70="","",IF(SUM('Control Sample Data'!C$3:C$98)&gt;10,IF(AND(ISNUMBER('Control Sample Data'!C70),'Control Sample Data'!C70&lt;35,'Control Sample Data'!C70&gt;0),'Control Sample Data'!C70,35),""))</f>
        <v>24.758268</v>
      </c>
      <c r="P71" s="14">
        <f>IF('Control Sample Data'!D70="","",IF(SUM('Control Sample Data'!D$3:D$98)&gt;10,IF(AND(ISNUMBER('Control Sample Data'!D70),'Control Sample Data'!D70&lt;35,'Control Sample Data'!D70&gt;0),'Control Sample Data'!D70,35),""))</f>
      </c>
      <c r="Q71" s="14">
        <f>IF('Control Sample Data'!E70="","",IF(SUM('Control Sample Data'!E$3:E$98)&gt;10,IF(AND(ISNUMBER('Control Sample Data'!E70),'Control Sample Data'!E70&lt;35,'Control Sample Data'!E70&gt;0),'Control Sample Data'!E70,35),""))</f>
      </c>
      <c r="R71" s="14">
        <f>IF('Control Sample Data'!F70="","",IF(SUM('Control Sample Data'!F$3:F$98)&gt;10,IF(AND(ISNUMBER('Control Sample Data'!F70),'Control Sample Data'!F70&lt;35,'Control Sample Data'!F70&gt;0),'Control Sample Data'!F70,35),""))</f>
      </c>
      <c r="S71" s="14">
        <f>IF('Control Sample Data'!G70="","",IF(SUM('Control Sample Data'!G$3:G$98)&gt;10,IF(AND(ISNUMBER('Control Sample Data'!G70),'Control Sample Data'!G70&lt;35,'Control Sample Data'!G70&gt;0),'Control Sample Data'!G70,35),""))</f>
      </c>
      <c r="T71" s="14">
        <f>IF('Control Sample Data'!H70="","",IF(SUM('Control Sample Data'!H$3:H$98)&gt;10,IF(AND(ISNUMBER('Control Sample Data'!H70),'Control Sample Data'!H70&lt;35,'Control Sample Data'!H70&gt;0),'Control Sample Data'!H70,35),""))</f>
      </c>
      <c r="U71" s="14">
        <f>IF('Control Sample Data'!I70="","",IF(SUM('Control Sample Data'!I$3:I$98)&gt;10,IF(AND(ISNUMBER('Control Sample Data'!I70),'Control Sample Data'!I70&lt;35,'Control Sample Data'!I70&gt;0),'Control Sample Data'!I70,35),""))</f>
      </c>
      <c r="V71" s="14">
        <f>IF('Control Sample Data'!J70="","",IF(SUM('Control Sample Data'!J$3:J$98)&gt;10,IF(AND(ISNUMBER('Control Sample Data'!J70),'Control Sample Data'!J70&lt;35,'Control Sample Data'!J70&gt;0),'Control Sample Data'!J70,35),""))</f>
      </c>
      <c r="W71" s="14">
        <f>IF('Control Sample Data'!K70="","",IF(SUM('Control Sample Data'!K$3:K$98)&gt;10,IF(AND(ISNUMBER('Control Sample Data'!K70),'Control Sample Data'!K70&lt;35,'Control Sample Data'!K70&gt;0),'Control Sample Data'!K70,35),""))</f>
      </c>
      <c r="X71" s="14">
        <f>IF('Control Sample Data'!L70="","",IF(SUM('Control Sample Data'!L$3:L$98)&gt;10,IF(AND(ISNUMBER('Control Sample Data'!L70),'Control Sample Data'!L70&lt;35,'Control Sample Data'!L70&gt;0),'Control Sample Data'!L70,35),""))</f>
      </c>
      <c r="AS71" s="12" t="str">
        <f t="shared" si="91"/>
        <v>Ppargc1a</v>
      </c>
      <c r="AT71" s="13" t="s">
        <v>501</v>
      </c>
      <c r="AU71" s="14">
        <f t="shared" si="71"/>
        <v>9.335624</v>
      </c>
      <c r="AV71" s="14">
        <f t="shared" si="72"/>
      </c>
      <c r="AW71" s="14">
        <f t="shared" si="73"/>
      </c>
      <c r="AX71" s="14">
        <f t="shared" si="74"/>
      </c>
      <c r="AY71" s="14">
        <f t="shared" si="75"/>
      </c>
      <c r="AZ71" s="14">
        <f t="shared" si="76"/>
      </c>
      <c r="BA71" s="14">
        <f t="shared" si="77"/>
      </c>
      <c r="BB71" s="14">
        <f t="shared" si="78"/>
      </c>
      <c r="BC71" s="14">
        <f t="shared" si="79"/>
      </c>
      <c r="BD71" s="14">
        <f t="shared" si="80"/>
      </c>
      <c r="BE71" s="14">
        <f t="shared" si="81"/>
        <v>9.009868</v>
      </c>
      <c r="BF71" s="14">
        <f t="shared" si="82"/>
      </c>
      <c r="BG71" s="14">
        <f t="shared" si="83"/>
      </c>
      <c r="BH71" s="14">
        <f t="shared" si="84"/>
      </c>
      <c r="BI71" s="14">
        <f t="shared" si="85"/>
      </c>
      <c r="BJ71" s="14">
        <f t="shared" si="86"/>
      </c>
      <c r="BK71" s="14">
        <f t="shared" si="87"/>
      </c>
      <c r="BL71" s="14">
        <f t="shared" si="88"/>
      </c>
      <c r="BM71" s="14">
        <f t="shared" si="89"/>
      </c>
      <c r="BN71" s="14">
        <f t="shared" si="90"/>
      </c>
      <c r="BO71" s="46">
        <f t="shared" si="69"/>
        <v>9.335624</v>
      </c>
      <c r="BP71" s="46">
        <f t="shared" si="70"/>
        <v>9.009868</v>
      </c>
      <c r="BQ71" s="44" t="str">
        <f t="shared" si="92"/>
        <v>Ppargc1a</v>
      </c>
      <c r="BR71" s="13" t="s">
        <v>748</v>
      </c>
      <c r="BS71" s="47">
        <f t="shared" si="93"/>
        <v>0.0015477369388980364</v>
      </c>
      <c r="BT71" s="47">
        <f t="shared" si="94"/>
      </c>
      <c r="BU71" s="47">
        <f t="shared" si="95"/>
      </c>
      <c r="BV71" s="47">
        <f t="shared" si="96"/>
      </c>
      <c r="BW71" s="47">
        <f t="shared" si="97"/>
      </c>
      <c r="BX71" s="47">
        <f t="shared" si="98"/>
      </c>
      <c r="BY71" s="47">
        <f t="shared" si="99"/>
      </c>
      <c r="BZ71" s="47">
        <f t="shared" si="100"/>
      </c>
      <c r="CA71" s="47">
        <f t="shared" si="101"/>
      </c>
      <c r="CB71" s="47">
        <f t="shared" si="102"/>
      </c>
      <c r="CC71" s="47">
        <f t="shared" si="103"/>
        <v>0.0019398112558920012</v>
      </c>
      <c r="CD71" s="47">
        <f t="shared" si="104"/>
      </c>
      <c r="CE71" s="47">
        <f t="shared" si="105"/>
      </c>
      <c r="CF71" s="47">
        <f t="shared" si="106"/>
      </c>
      <c r="CG71" s="47">
        <f t="shared" si="107"/>
      </c>
      <c r="CH71" s="47">
        <f t="shared" si="108"/>
      </c>
      <c r="CI71" s="47">
        <f t="shared" si="109"/>
      </c>
      <c r="CJ71" s="47">
        <f t="shared" si="110"/>
      </c>
      <c r="CK71" s="47">
        <f t="shared" si="111"/>
      </c>
      <c r="CL71" s="47">
        <f t="shared" si="112"/>
      </c>
    </row>
    <row r="72" spans="1:90" ht="12.75">
      <c r="A72" s="15" t="str">
        <f>'Gene Table'!D71</f>
        <v>Prkaa1</v>
      </c>
      <c r="B72" s="13" t="s">
        <v>507</v>
      </c>
      <c r="C72" s="14">
        <f>IF('Test Sample Data'!C71="","",IF(SUM('Test Sample Data'!C$3:C$98)&gt;10,IF(AND(ISNUMBER('Test Sample Data'!C71),'Test Sample Data'!C71&lt;35,'Test Sample Data'!C71&gt;0),'Test Sample Data'!C71,35),""))</f>
        <v>27.513391</v>
      </c>
      <c r="D72" s="14">
        <f>IF('Test Sample Data'!D71="","",IF(SUM('Test Sample Data'!D$3:D$98)&gt;10,IF(AND(ISNUMBER('Test Sample Data'!D71),'Test Sample Data'!D71&lt;35,'Test Sample Data'!D71&gt;0),'Test Sample Data'!D71,35),""))</f>
      </c>
      <c r="E72" s="14">
        <f>IF('Test Sample Data'!E71="","",IF(SUM('Test Sample Data'!E$3:E$98)&gt;10,IF(AND(ISNUMBER('Test Sample Data'!E71),'Test Sample Data'!E71&lt;35,'Test Sample Data'!E71&gt;0),'Test Sample Data'!E71,35),""))</f>
      </c>
      <c r="F72" s="14">
        <f>IF('Test Sample Data'!F71="","",IF(SUM('Test Sample Data'!F$3:F$98)&gt;10,IF(AND(ISNUMBER('Test Sample Data'!F71),'Test Sample Data'!F71&lt;35,'Test Sample Data'!F71&gt;0),'Test Sample Data'!F71,35),""))</f>
      </c>
      <c r="G72" s="14">
        <f>IF('Test Sample Data'!G71="","",IF(SUM('Test Sample Data'!G$3:G$98)&gt;10,IF(AND(ISNUMBER('Test Sample Data'!G71),'Test Sample Data'!G71&lt;35,'Test Sample Data'!G71&gt;0),'Test Sample Data'!G71,35),""))</f>
      </c>
      <c r="H72" s="14">
        <f>IF('Test Sample Data'!H71="","",IF(SUM('Test Sample Data'!H$3:H$98)&gt;10,IF(AND(ISNUMBER('Test Sample Data'!H71),'Test Sample Data'!H71&lt;35,'Test Sample Data'!H71&gt;0),'Test Sample Data'!H71,35),""))</f>
      </c>
      <c r="I72" s="14">
        <f>IF('Test Sample Data'!I71="","",IF(SUM('Test Sample Data'!I$3:I$98)&gt;10,IF(AND(ISNUMBER('Test Sample Data'!I71),'Test Sample Data'!I71&lt;35,'Test Sample Data'!I71&gt;0),'Test Sample Data'!I71,35),""))</f>
      </c>
      <c r="J72" s="14">
        <f>IF('Test Sample Data'!J71="","",IF(SUM('Test Sample Data'!J$3:J$98)&gt;10,IF(AND(ISNUMBER('Test Sample Data'!J71),'Test Sample Data'!J71&lt;35,'Test Sample Data'!J71&gt;0),'Test Sample Data'!J71,35),""))</f>
      </c>
      <c r="K72" s="14">
        <f>IF('Test Sample Data'!K71="","",IF(SUM('Test Sample Data'!K$3:K$98)&gt;10,IF(AND(ISNUMBER('Test Sample Data'!K71),'Test Sample Data'!K71&lt;35,'Test Sample Data'!K71&gt;0),'Test Sample Data'!K71,35),""))</f>
      </c>
      <c r="L72" s="14">
        <f>IF('Test Sample Data'!L71="","",IF(SUM('Test Sample Data'!L$3:L$98)&gt;10,IF(AND(ISNUMBER('Test Sample Data'!L71),'Test Sample Data'!L71&lt;35,'Test Sample Data'!L71&gt;0),'Test Sample Data'!L71,35),""))</f>
      </c>
      <c r="M72" s="14" t="str">
        <f>'Gene Table'!D71</f>
        <v>Prkaa1</v>
      </c>
      <c r="N72" s="13" t="s">
        <v>507</v>
      </c>
      <c r="O72" s="14">
        <f>IF('Control Sample Data'!C71="","",IF(SUM('Control Sample Data'!C$3:C$98)&gt;10,IF(AND(ISNUMBER('Control Sample Data'!C71),'Control Sample Data'!C71&lt;35,'Control Sample Data'!C71&gt;0),'Control Sample Data'!C71,35),""))</f>
        <v>27.212082</v>
      </c>
      <c r="P72" s="14">
        <f>IF('Control Sample Data'!D71="","",IF(SUM('Control Sample Data'!D$3:D$98)&gt;10,IF(AND(ISNUMBER('Control Sample Data'!D71),'Control Sample Data'!D71&lt;35,'Control Sample Data'!D71&gt;0),'Control Sample Data'!D71,35),""))</f>
      </c>
      <c r="Q72" s="14">
        <f>IF('Control Sample Data'!E71="","",IF(SUM('Control Sample Data'!E$3:E$98)&gt;10,IF(AND(ISNUMBER('Control Sample Data'!E71),'Control Sample Data'!E71&lt;35,'Control Sample Data'!E71&gt;0),'Control Sample Data'!E71,35),""))</f>
      </c>
      <c r="R72" s="14">
        <f>IF('Control Sample Data'!F71="","",IF(SUM('Control Sample Data'!F$3:F$98)&gt;10,IF(AND(ISNUMBER('Control Sample Data'!F71),'Control Sample Data'!F71&lt;35,'Control Sample Data'!F71&gt;0),'Control Sample Data'!F71,35),""))</f>
      </c>
      <c r="S72" s="14">
        <f>IF('Control Sample Data'!G71="","",IF(SUM('Control Sample Data'!G$3:G$98)&gt;10,IF(AND(ISNUMBER('Control Sample Data'!G71),'Control Sample Data'!G71&lt;35,'Control Sample Data'!G71&gt;0),'Control Sample Data'!G71,35),""))</f>
      </c>
      <c r="T72" s="14">
        <f>IF('Control Sample Data'!H71="","",IF(SUM('Control Sample Data'!H$3:H$98)&gt;10,IF(AND(ISNUMBER('Control Sample Data'!H71),'Control Sample Data'!H71&lt;35,'Control Sample Data'!H71&gt;0),'Control Sample Data'!H71,35),""))</f>
      </c>
      <c r="U72" s="14">
        <f>IF('Control Sample Data'!I71="","",IF(SUM('Control Sample Data'!I$3:I$98)&gt;10,IF(AND(ISNUMBER('Control Sample Data'!I71),'Control Sample Data'!I71&lt;35,'Control Sample Data'!I71&gt;0),'Control Sample Data'!I71,35),""))</f>
      </c>
      <c r="V72" s="14">
        <f>IF('Control Sample Data'!J71="","",IF(SUM('Control Sample Data'!J$3:J$98)&gt;10,IF(AND(ISNUMBER('Control Sample Data'!J71),'Control Sample Data'!J71&lt;35,'Control Sample Data'!J71&gt;0),'Control Sample Data'!J71,35),""))</f>
      </c>
      <c r="W72" s="14">
        <f>IF('Control Sample Data'!K71="","",IF(SUM('Control Sample Data'!K$3:K$98)&gt;10,IF(AND(ISNUMBER('Control Sample Data'!K71),'Control Sample Data'!K71&lt;35,'Control Sample Data'!K71&gt;0),'Control Sample Data'!K71,35),""))</f>
      </c>
      <c r="X72" s="14">
        <f>IF('Control Sample Data'!L71="","",IF(SUM('Control Sample Data'!L$3:L$98)&gt;10,IF(AND(ISNUMBER('Control Sample Data'!L71),'Control Sample Data'!L71&lt;35,'Control Sample Data'!L71&gt;0),'Control Sample Data'!L71,35),""))</f>
      </c>
      <c r="AS72" s="12" t="str">
        <f t="shared" si="91"/>
        <v>Prkaa1</v>
      </c>
      <c r="AT72" s="13" t="s">
        <v>507</v>
      </c>
      <c r="AU72" s="14">
        <f t="shared" si="71"/>
        <v>11.760473999999999</v>
      </c>
      <c r="AV72" s="14">
        <f t="shared" si="72"/>
      </c>
      <c r="AW72" s="14">
        <f t="shared" si="73"/>
      </c>
      <c r="AX72" s="14">
        <f t="shared" si="74"/>
      </c>
      <c r="AY72" s="14">
        <f t="shared" si="75"/>
      </c>
      <c r="AZ72" s="14">
        <f t="shared" si="76"/>
      </c>
      <c r="BA72" s="14">
        <f t="shared" si="77"/>
      </c>
      <c r="BB72" s="14">
        <f t="shared" si="78"/>
      </c>
      <c r="BC72" s="14">
        <f t="shared" si="79"/>
      </c>
      <c r="BD72" s="14">
        <f t="shared" si="80"/>
      </c>
      <c r="BE72" s="14">
        <f t="shared" si="81"/>
        <v>11.463681999999999</v>
      </c>
      <c r="BF72" s="14">
        <f t="shared" si="82"/>
      </c>
      <c r="BG72" s="14">
        <f t="shared" si="83"/>
      </c>
      <c r="BH72" s="14">
        <f t="shared" si="84"/>
      </c>
      <c r="BI72" s="14">
        <f t="shared" si="85"/>
      </c>
      <c r="BJ72" s="14">
        <f t="shared" si="86"/>
      </c>
      <c r="BK72" s="14">
        <f t="shared" si="87"/>
      </c>
      <c r="BL72" s="14">
        <f t="shared" si="88"/>
      </c>
      <c r="BM72" s="14">
        <f t="shared" si="89"/>
      </c>
      <c r="BN72" s="14">
        <f t="shared" si="90"/>
      </c>
      <c r="BO72" s="46">
        <f t="shared" si="69"/>
        <v>11.760473999999999</v>
      </c>
      <c r="BP72" s="46">
        <f t="shared" si="70"/>
        <v>11.463681999999999</v>
      </c>
      <c r="BQ72" s="44" t="str">
        <f t="shared" si="92"/>
        <v>Prkaa1</v>
      </c>
      <c r="BR72" s="13" t="s">
        <v>749</v>
      </c>
      <c r="BS72" s="47">
        <f t="shared" si="93"/>
        <v>0.0002882335712750802</v>
      </c>
      <c r="BT72" s="47">
        <f t="shared" si="94"/>
      </c>
      <c r="BU72" s="47">
        <f t="shared" si="95"/>
      </c>
      <c r="BV72" s="47">
        <f t="shared" si="96"/>
      </c>
      <c r="BW72" s="47">
        <f t="shared" si="97"/>
      </c>
      <c r="BX72" s="47">
        <f t="shared" si="98"/>
      </c>
      <c r="BY72" s="47">
        <f t="shared" si="99"/>
      </c>
      <c r="BZ72" s="47">
        <f t="shared" si="100"/>
      </c>
      <c r="CA72" s="47">
        <f t="shared" si="101"/>
      </c>
      <c r="CB72" s="47">
        <f t="shared" si="102"/>
      </c>
      <c r="CC72" s="47">
        <f t="shared" si="103"/>
        <v>0.0003540689615601394</v>
      </c>
      <c r="CD72" s="47">
        <f t="shared" si="104"/>
      </c>
      <c r="CE72" s="47">
        <f t="shared" si="105"/>
      </c>
      <c r="CF72" s="47">
        <f t="shared" si="106"/>
      </c>
      <c r="CG72" s="47">
        <f t="shared" si="107"/>
      </c>
      <c r="CH72" s="47">
        <f t="shared" si="108"/>
      </c>
      <c r="CI72" s="47">
        <f t="shared" si="109"/>
      </c>
      <c r="CJ72" s="47">
        <f t="shared" si="110"/>
      </c>
      <c r="CK72" s="47">
        <f t="shared" si="111"/>
      </c>
      <c r="CL72" s="47">
        <f t="shared" si="112"/>
      </c>
    </row>
    <row r="73" spans="1:90" ht="12.75">
      <c r="A73" s="15" t="str">
        <f>'Gene Table'!D72</f>
        <v>Ptpn1</v>
      </c>
      <c r="B73" s="13" t="s">
        <v>513</v>
      </c>
      <c r="C73" s="14">
        <f>IF('Test Sample Data'!C72="","",IF(SUM('Test Sample Data'!C$3:C$98)&gt;10,IF(AND(ISNUMBER('Test Sample Data'!C72),'Test Sample Data'!C72&lt;35,'Test Sample Data'!C72&gt;0),'Test Sample Data'!C72,35),""))</f>
        <v>25.643623</v>
      </c>
      <c r="D73" s="14">
        <f>IF('Test Sample Data'!D72="","",IF(SUM('Test Sample Data'!D$3:D$98)&gt;10,IF(AND(ISNUMBER('Test Sample Data'!D72),'Test Sample Data'!D72&lt;35,'Test Sample Data'!D72&gt;0),'Test Sample Data'!D72,35),""))</f>
      </c>
      <c r="E73" s="14">
        <f>IF('Test Sample Data'!E72="","",IF(SUM('Test Sample Data'!E$3:E$98)&gt;10,IF(AND(ISNUMBER('Test Sample Data'!E72),'Test Sample Data'!E72&lt;35,'Test Sample Data'!E72&gt;0),'Test Sample Data'!E72,35),""))</f>
      </c>
      <c r="F73" s="14">
        <f>IF('Test Sample Data'!F72="","",IF(SUM('Test Sample Data'!F$3:F$98)&gt;10,IF(AND(ISNUMBER('Test Sample Data'!F72),'Test Sample Data'!F72&lt;35,'Test Sample Data'!F72&gt;0),'Test Sample Data'!F72,35),""))</f>
      </c>
      <c r="G73" s="14">
        <f>IF('Test Sample Data'!G72="","",IF(SUM('Test Sample Data'!G$3:G$98)&gt;10,IF(AND(ISNUMBER('Test Sample Data'!G72),'Test Sample Data'!G72&lt;35,'Test Sample Data'!G72&gt;0),'Test Sample Data'!G72,35),""))</f>
      </c>
      <c r="H73" s="14">
        <f>IF('Test Sample Data'!H72="","",IF(SUM('Test Sample Data'!H$3:H$98)&gt;10,IF(AND(ISNUMBER('Test Sample Data'!H72),'Test Sample Data'!H72&lt;35,'Test Sample Data'!H72&gt;0),'Test Sample Data'!H72,35),""))</f>
      </c>
      <c r="I73" s="14">
        <f>IF('Test Sample Data'!I72="","",IF(SUM('Test Sample Data'!I$3:I$98)&gt;10,IF(AND(ISNUMBER('Test Sample Data'!I72),'Test Sample Data'!I72&lt;35,'Test Sample Data'!I72&gt;0),'Test Sample Data'!I72,35),""))</f>
      </c>
      <c r="J73" s="14">
        <f>IF('Test Sample Data'!J72="","",IF(SUM('Test Sample Data'!J$3:J$98)&gt;10,IF(AND(ISNUMBER('Test Sample Data'!J72),'Test Sample Data'!J72&lt;35,'Test Sample Data'!J72&gt;0),'Test Sample Data'!J72,35),""))</f>
      </c>
      <c r="K73" s="14">
        <f>IF('Test Sample Data'!K72="","",IF(SUM('Test Sample Data'!K$3:K$98)&gt;10,IF(AND(ISNUMBER('Test Sample Data'!K72),'Test Sample Data'!K72&lt;35,'Test Sample Data'!K72&gt;0),'Test Sample Data'!K72,35),""))</f>
      </c>
      <c r="L73" s="14">
        <f>IF('Test Sample Data'!L72="","",IF(SUM('Test Sample Data'!L$3:L$98)&gt;10,IF(AND(ISNUMBER('Test Sample Data'!L72),'Test Sample Data'!L72&lt;35,'Test Sample Data'!L72&gt;0),'Test Sample Data'!L72,35),""))</f>
      </c>
      <c r="M73" s="14" t="str">
        <f>'Gene Table'!D72</f>
        <v>Ptpn1</v>
      </c>
      <c r="N73" s="13" t="s">
        <v>513</v>
      </c>
      <c r="O73" s="14">
        <f>IF('Control Sample Data'!C72="","",IF(SUM('Control Sample Data'!C$3:C$98)&gt;10,IF(AND(ISNUMBER('Control Sample Data'!C72),'Control Sample Data'!C72&lt;35,'Control Sample Data'!C72&gt;0),'Control Sample Data'!C72,35),""))</f>
        <v>25.052048</v>
      </c>
      <c r="P73" s="14">
        <f>IF('Control Sample Data'!D72="","",IF(SUM('Control Sample Data'!D$3:D$98)&gt;10,IF(AND(ISNUMBER('Control Sample Data'!D72),'Control Sample Data'!D72&lt;35,'Control Sample Data'!D72&gt;0),'Control Sample Data'!D72,35),""))</f>
      </c>
      <c r="Q73" s="14">
        <f>IF('Control Sample Data'!E72="","",IF(SUM('Control Sample Data'!E$3:E$98)&gt;10,IF(AND(ISNUMBER('Control Sample Data'!E72),'Control Sample Data'!E72&lt;35,'Control Sample Data'!E72&gt;0),'Control Sample Data'!E72,35),""))</f>
      </c>
      <c r="R73" s="14">
        <f>IF('Control Sample Data'!F72="","",IF(SUM('Control Sample Data'!F$3:F$98)&gt;10,IF(AND(ISNUMBER('Control Sample Data'!F72),'Control Sample Data'!F72&lt;35,'Control Sample Data'!F72&gt;0),'Control Sample Data'!F72,35),""))</f>
      </c>
      <c r="S73" s="14">
        <f>IF('Control Sample Data'!G72="","",IF(SUM('Control Sample Data'!G$3:G$98)&gt;10,IF(AND(ISNUMBER('Control Sample Data'!G72),'Control Sample Data'!G72&lt;35,'Control Sample Data'!G72&gt;0),'Control Sample Data'!G72,35),""))</f>
      </c>
      <c r="T73" s="14">
        <f>IF('Control Sample Data'!H72="","",IF(SUM('Control Sample Data'!H$3:H$98)&gt;10,IF(AND(ISNUMBER('Control Sample Data'!H72),'Control Sample Data'!H72&lt;35,'Control Sample Data'!H72&gt;0),'Control Sample Data'!H72,35),""))</f>
      </c>
      <c r="U73" s="14">
        <f>IF('Control Sample Data'!I72="","",IF(SUM('Control Sample Data'!I$3:I$98)&gt;10,IF(AND(ISNUMBER('Control Sample Data'!I72),'Control Sample Data'!I72&lt;35,'Control Sample Data'!I72&gt;0),'Control Sample Data'!I72,35),""))</f>
      </c>
      <c r="V73" s="14">
        <f>IF('Control Sample Data'!J72="","",IF(SUM('Control Sample Data'!J$3:J$98)&gt;10,IF(AND(ISNUMBER('Control Sample Data'!J72),'Control Sample Data'!J72&lt;35,'Control Sample Data'!J72&gt;0),'Control Sample Data'!J72,35),""))</f>
      </c>
      <c r="W73" s="14">
        <f>IF('Control Sample Data'!K72="","",IF(SUM('Control Sample Data'!K$3:K$98)&gt;10,IF(AND(ISNUMBER('Control Sample Data'!K72),'Control Sample Data'!K72&lt;35,'Control Sample Data'!K72&gt;0),'Control Sample Data'!K72,35),""))</f>
      </c>
      <c r="X73" s="14">
        <f>IF('Control Sample Data'!L72="","",IF(SUM('Control Sample Data'!L$3:L$98)&gt;10,IF(AND(ISNUMBER('Control Sample Data'!L72),'Control Sample Data'!L72&lt;35,'Control Sample Data'!L72&gt;0),'Control Sample Data'!L72,35),""))</f>
      </c>
      <c r="AS73" s="12" t="str">
        <f t="shared" si="91"/>
        <v>Ptpn1</v>
      </c>
      <c r="AT73" s="13" t="s">
        <v>513</v>
      </c>
      <c r="AU73" s="14">
        <f t="shared" si="71"/>
        <v>9.890706000000002</v>
      </c>
      <c r="AV73" s="14">
        <f t="shared" si="72"/>
      </c>
      <c r="AW73" s="14">
        <f t="shared" si="73"/>
      </c>
      <c r="AX73" s="14">
        <f t="shared" si="74"/>
      </c>
      <c r="AY73" s="14">
        <f t="shared" si="75"/>
      </c>
      <c r="AZ73" s="14">
        <f t="shared" si="76"/>
      </c>
      <c r="BA73" s="14">
        <f t="shared" si="77"/>
      </c>
      <c r="BB73" s="14">
        <f t="shared" si="78"/>
      </c>
      <c r="BC73" s="14">
        <f t="shared" si="79"/>
      </c>
      <c r="BD73" s="14">
        <f t="shared" si="80"/>
      </c>
      <c r="BE73" s="14">
        <f t="shared" si="81"/>
        <v>9.303647999999999</v>
      </c>
      <c r="BF73" s="14">
        <f t="shared" si="82"/>
      </c>
      <c r="BG73" s="14">
        <f t="shared" si="83"/>
      </c>
      <c r="BH73" s="14">
        <f t="shared" si="84"/>
      </c>
      <c r="BI73" s="14">
        <f t="shared" si="85"/>
      </c>
      <c r="BJ73" s="14">
        <f t="shared" si="86"/>
      </c>
      <c r="BK73" s="14">
        <f t="shared" si="87"/>
      </c>
      <c r="BL73" s="14">
        <f t="shared" si="88"/>
      </c>
      <c r="BM73" s="14">
        <f t="shared" si="89"/>
      </c>
      <c r="BN73" s="14">
        <f t="shared" si="90"/>
      </c>
      <c r="BO73" s="46">
        <f t="shared" si="69"/>
        <v>9.890706000000002</v>
      </c>
      <c r="BP73" s="46">
        <f t="shared" si="70"/>
        <v>9.303647999999999</v>
      </c>
      <c r="BQ73" s="44" t="str">
        <f t="shared" si="92"/>
        <v>Ptpn1</v>
      </c>
      <c r="BR73" s="13" t="s">
        <v>750</v>
      </c>
      <c r="BS73" s="47">
        <f t="shared" si="93"/>
        <v>0.0010534181958172923</v>
      </c>
      <c r="BT73" s="47">
        <f t="shared" si="94"/>
      </c>
      <c r="BU73" s="47">
        <f t="shared" si="95"/>
      </c>
      <c r="BV73" s="47">
        <f t="shared" si="96"/>
      </c>
      <c r="BW73" s="47">
        <f t="shared" si="97"/>
      </c>
      <c r="BX73" s="47">
        <f t="shared" si="98"/>
      </c>
      <c r="BY73" s="47">
        <f t="shared" si="99"/>
      </c>
      <c r="BZ73" s="47">
        <f t="shared" si="100"/>
      </c>
      <c r="CA73" s="47">
        <f t="shared" si="101"/>
      </c>
      <c r="CB73" s="47">
        <f t="shared" si="102"/>
      </c>
      <c r="CC73" s="47">
        <f t="shared" si="103"/>
        <v>0.001582424079522317</v>
      </c>
      <c r="CD73" s="47">
        <f t="shared" si="104"/>
      </c>
      <c r="CE73" s="47">
        <f t="shared" si="105"/>
      </c>
      <c r="CF73" s="47">
        <f t="shared" si="106"/>
      </c>
      <c r="CG73" s="47">
        <f t="shared" si="107"/>
      </c>
      <c r="CH73" s="47">
        <f t="shared" si="108"/>
      </c>
      <c r="CI73" s="47">
        <f t="shared" si="109"/>
      </c>
      <c r="CJ73" s="47">
        <f t="shared" si="110"/>
      </c>
      <c r="CK73" s="47">
        <f t="shared" si="111"/>
      </c>
      <c r="CL73" s="47">
        <f t="shared" si="112"/>
      </c>
    </row>
    <row r="74" spans="1:90" ht="12.75">
      <c r="A74" s="15" t="str">
        <f>'Gene Table'!D73</f>
        <v>Rbp4</v>
      </c>
      <c r="B74" s="13" t="s">
        <v>519</v>
      </c>
      <c r="C74" s="14">
        <f>IF('Test Sample Data'!C73="","",IF(SUM('Test Sample Data'!C$3:C$98)&gt;10,IF(AND(ISNUMBER('Test Sample Data'!C73),'Test Sample Data'!C73&lt;35,'Test Sample Data'!C73&gt;0),'Test Sample Data'!C73,35),""))</f>
        <v>20.672857</v>
      </c>
      <c r="D74" s="14">
        <f>IF('Test Sample Data'!D73="","",IF(SUM('Test Sample Data'!D$3:D$98)&gt;10,IF(AND(ISNUMBER('Test Sample Data'!D73),'Test Sample Data'!D73&lt;35,'Test Sample Data'!D73&gt;0),'Test Sample Data'!D73,35),""))</f>
      </c>
      <c r="E74" s="14">
        <f>IF('Test Sample Data'!E73="","",IF(SUM('Test Sample Data'!E$3:E$98)&gt;10,IF(AND(ISNUMBER('Test Sample Data'!E73),'Test Sample Data'!E73&lt;35,'Test Sample Data'!E73&gt;0),'Test Sample Data'!E73,35),""))</f>
      </c>
      <c r="F74" s="14">
        <f>IF('Test Sample Data'!F73="","",IF(SUM('Test Sample Data'!F$3:F$98)&gt;10,IF(AND(ISNUMBER('Test Sample Data'!F73),'Test Sample Data'!F73&lt;35,'Test Sample Data'!F73&gt;0),'Test Sample Data'!F73,35),""))</f>
      </c>
      <c r="G74" s="14">
        <f>IF('Test Sample Data'!G73="","",IF(SUM('Test Sample Data'!G$3:G$98)&gt;10,IF(AND(ISNUMBER('Test Sample Data'!G73),'Test Sample Data'!G73&lt;35,'Test Sample Data'!G73&gt;0),'Test Sample Data'!G73,35),""))</f>
      </c>
      <c r="H74" s="14">
        <f>IF('Test Sample Data'!H73="","",IF(SUM('Test Sample Data'!H$3:H$98)&gt;10,IF(AND(ISNUMBER('Test Sample Data'!H73),'Test Sample Data'!H73&lt;35,'Test Sample Data'!H73&gt;0),'Test Sample Data'!H73,35),""))</f>
      </c>
      <c r="I74" s="14">
        <f>IF('Test Sample Data'!I73="","",IF(SUM('Test Sample Data'!I$3:I$98)&gt;10,IF(AND(ISNUMBER('Test Sample Data'!I73),'Test Sample Data'!I73&lt;35,'Test Sample Data'!I73&gt;0),'Test Sample Data'!I73,35),""))</f>
      </c>
      <c r="J74" s="14">
        <f>IF('Test Sample Data'!J73="","",IF(SUM('Test Sample Data'!J$3:J$98)&gt;10,IF(AND(ISNUMBER('Test Sample Data'!J73),'Test Sample Data'!J73&lt;35,'Test Sample Data'!J73&gt;0),'Test Sample Data'!J73,35),""))</f>
      </c>
      <c r="K74" s="14">
        <f>IF('Test Sample Data'!K73="","",IF(SUM('Test Sample Data'!K$3:K$98)&gt;10,IF(AND(ISNUMBER('Test Sample Data'!K73),'Test Sample Data'!K73&lt;35,'Test Sample Data'!K73&gt;0),'Test Sample Data'!K73,35),""))</f>
      </c>
      <c r="L74" s="14">
        <f>IF('Test Sample Data'!L73="","",IF(SUM('Test Sample Data'!L$3:L$98)&gt;10,IF(AND(ISNUMBER('Test Sample Data'!L73),'Test Sample Data'!L73&lt;35,'Test Sample Data'!L73&gt;0),'Test Sample Data'!L73,35),""))</f>
      </c>
      <c r="M74" s="14" t="str">
        <f>'Gene Table'!D73</f>
        <v>Rbp4</v>
      </c>
      <c r="N74" s="13" t="s">
        <v>519</v>
      </c>
      <c r="O74" s="14">
        <f>IF('Control Sample Data'!C73="","",IF(SUM('Control Sample Data'!C$3:C$98)&gt;10,IF(AND(ISNUMBER('Control Sample Data'!C73),'Control Sample Data'!C73&lt;35,'Control Sample Data'!C73&gt;0),'Control Sample Data'!C73,35),""))</f>
        <v>21.479311</v>
      </c>
      <c r="P74" s="14">
        <f>IF('Control Sample Data'!D73="","",IF(SUM('Control Sample Data'!D$3:D$98)&gt;10,IF(AND(ISNUMBER('Control Sample Data'!D73),'Control Sample Data'!D73&lt;35,'Control Sample Data'!D73&gt;0),'Control Sample Data'!D73,35),""))</f>
      </c>
      <c r="Q74" s="14">
        <f>IF('Control Sample Data'!E73="","",IF(SUM('Control Sample Data'!E$3:E$98)&gt;10,IF(AND(ISNUMBER('Control Sample Data'!E73),'Control Sample Data'!E73&lt;35,'Control Sample Data'!E73&gt;0),'Control Sample Data'!E73,35),""))</f>
      </c>
      <c r="R74" s="14">
        <f>IF('Control Sample Data'!F73="","",IF(SUM('Control Sample Data'!F$3:F$98)&gt;10,IF(AND(ISNUMBER('Control Sample Data'!F73),'Control Sample Data'!F73&lt;35,'Control Sample Data'!F73&gt;0),'Control Sample Data'!F73,35),""))</f>
      </c>
      <c r="S74" s="14">
        <f>IF('Control Sample Data'!G73="","",IF(SUM('Control Sample Data'!G$3:G$98)&gt;10,IF(AND(ISNUMBER('Control Sample Data'!G73),'Control Sample Data'!G73&lt;35,'Control Sample Data'!G73&gt;0),'Control Sample Data'!G73,35),""))</f>
      </c>
      <c r="T74" s="14">
        <f>IF('Control Sample Data'!H73="","",IF(SUM('Control Sample Data'!H$3:H$98)&gt;10,IF(AND(ISNUMBER('Control Sample Data'!H73),'Control Sample Data'!H73&lt;35,'Control Sample Data'!H73&gt;0),'Control Sample Data'!H73,35),""))</f>
      </c>
      <c r="U74" s="14">
        <f>IF('Control Sample Data'!I73="","",IF(SUM('Control Sample Data'!I$3:I$98)&gt;10,IF(AND(ISNUMBER('Control Sample Data'!I73),'Control Sample Data'!I73&lt;35,'Control Sample Data'!I73&gt;0),'Control Sample Data'!I73,35),""))</f>
      </c>
      <c r="V74" s="14">
        <f>IF('Control Sample Data'!J73="","",IF(SUM('Control Sample Data'!J$3:J$98)&gt;10,IF(AND(ISNUMBER('Control Sample Data'!J73),'Control Sample Data'!J73&lt;35,'Control Sample Data'!J73&gt;0),'Control Sample Data'!J73,35),""))</f>
      </c>
      <c r="W74" s="14">
        <f>IF('Control Sample Data'!K73="","",IF(SUM('Control Sample Data'!K$3:K$98)&gt;10,IF(AND(ISNUMBER('Control Sample Data'!K73),'Control Sample Data'!K73&lt;35,'Control Sample Data'!K73&gt;0),'Control Sample Data'!K73,35),""))</f>
      </c>
      <c r="X74" s="14">
        <f>IF('Control Sample Data'!L73="","",IF(SUM('Control Sample Data'!L$3:L$98)&gt;10,IF(AND(ISNUMBER('Control Sample Data'!L73),'Control Sample Data'!L73&lt;35,'Control Sample Data'!L73&gt;0),'Control Sample Data'!L73,35),""))</f>
      </c>
      <c r="AS74" s="12" t="str">
        <f t="shared" si="91"/>
        <v>Rbp4</v>
      </c>
      <c r="AT74" s="13" t="s">
        <v>519</v>
      </c>
      <c r="AU74" s="14">
        <f t="shared" si="71"/>
        <v>4.91994</v>
      </c>
      <c r="AV74" s="14">
        <f t="shared" si="72"/>
      </c>
      <c r="AW74" s="14">
        <f t="shared" si="73"/>
      </c>
      <c r="AX74" s="14">
        <f t="shared" si="74"/>
      </c>
      <c r="AY74" s="14">
        <f t="shared" si="75"/>
      </c>
      <c r="AZ74" s="14">
        <f t="shared" si="76"/>
      </c>
      <c r="BA74" s="14">
        <f t="shared" si="77"/>
      </c>
      <c r="BB74" s="14">
        <f t="shared" si="78"/>
      </c>
      <c r="BC74" s="14">
        <f t="shared" si="79"/>
      </c>
      <c r="BD74" s="14">
        <f t="shared" si="80"/>
      </c>
      <c r="BE74" s="14">
        <f t="shared" si="81"/>
        <v>5.730910999999999</v>
      </c>
      <c r="BF74" s="14">
        <f t="shared" si="82"/>
      </c>
      <c r="BG74" s="14">
        <f t="shared" si="83"/>
      </c>
      <c r="BH74" s="14">
        <f t="shared" si="84"/>
      </c>
      <c r="BI74" s="14">
        <f t="shared" si="85"/>
      </c>
      <c r="BJ74" s="14">
        <f t="shared" si="86"/>
      </c>
      <c r="BK74" s="14">
        <f t="shared" si="87"/>
      </c>
      <c r="BL74" s="14">
        <f t="shared" si="88"/>
      </c>
      <c r="BM74" s="14">
        <f t="shared" si="89"/>
      </c>
      <c r="BN74" s="14">
        <f t="shared" si="90"/>
      </c>
      <c r="BO74" s="46">
        <f t="shared" si="69"/>
        <v>4.91994</v>
      </c>
      <c r="BP74" s="46">
        <f t="shared" si="70"/>
        <v>5.730910999999999</v>
      </c>
      <c r="BQ74" s="44" t="str">
        <f t="shared" si="92"/>
        <v>Rbp4</v>
      </c>
      <c r="BR74" s="13" t="s">
        <v>751</v>
      </c>
      <c r="BS74" s="47">
        <f t="shared" si="93"/>
        <v>0.03303318755062485</v>
      </c>
      <c r="BT74" s="47">
        <f t="shared" si="94"/>
      </c>
      <c r="BU74" s="47">
        <f t="shared" si="95"/>
      </c>
      <c r="BV74" s="47">
        <f t="shared" si="96"/>
      </c>
      <c r="BW74" s="47">
        <f t="shared" si="97"/>
      </c>
      <c r="BX74" s="47">
        <f t="shared" si="98"/>
      </c>
      <c r="BY74" s="47">
        <f t="shared" si="99"/>
      </c>
      <c r="BZ74" s="47">
        <f t="shared" si="100"/>
      </c>
      <c r="CA74" s="47">
        <f t="shared" si="101"/>
      </c>
      <c r="CB74" s="47">
        <f t="shared" si="102"/>
      </c>
      <c r="CC74" s="47">
        <f t="shared" si="103"/>
        <v>0.018828853939831018</v>
      </c>
      <c r="CD74" s="47">
        <f t="shared" si="104"/>
      </c>
      <c r="CE74" s="47">
        <f t="shared" si="105"/>
      </c>
      <c r="CF74" s="47">
        <f t="shared" si="106"/>
      </c>
      <c r="CG74" s="47">
        <f t="shared" si="107"/>
      </c>
      <c r="CH74" s="47">
        <f t="shared" si="108"/>
      </c>
      <c r="CI74" s="47">
        <f t="shared" si="109"/>
      </c>
      <c r="CJ74" s="47">
        <f t="shared" si="110"/>
      </c>
      <c r="CK74" s="47">
        <f t="shared" si="111"/>
      </c>
      <c r="CL74" s="47">
        <f t="shared" si="112"/>
      </c>
    </row>
    <row r="75" spans="1:90" ht="12.75">
      <c r="A75" s="15" t="str">
        <f>'Gene Table'!D74</f>
        <v>Rxra</v>
      </c>
      <c r="B75" s="13" t="s">
        <v>525</v>
      </c>
      <c r="C75" s="14">
        <f>IF('Test Sample Data'!C74="","",IF(SUM('Test Sample Data'!C$3:C$98)&gt;10,IF(AND(ISNUMBER('Test Sample Data'!C74),'Test Sample Data'!C74&lt;35,'Test Sample Data'!C74&gt;0),'Test Sample Data'!C74,35),""))</f>
        <v>24.852144</v>
      </c>
      <c r="D75" s="14">
        <f>IF('Test Sample Data'!D74="","",IF(SUM('Test Sample Data'!D$3:D$98)&gt;10,IF(AND(ISNUMBER('Test Sample Data'!D74),'Test Sample Data'!D74&lt;35,'Test Sample Data'!D74&gt;0),'Test Sample Data'!D74,35),""))</f>
      </c>
      <c r="E75" s="14">
        <f>IF('Test Sample Data'!E74="","",IF(SUM('Test Sample Data'!E$3:E$98)&gt;10,IF(AND(ISNUMBER('Test Sample Data'!E74),'Test Sample Data'!E74&lt;35,'Test Sample Data'!E74&gt;0),'Test Sample Data'!E74,35),""))</f>
      </c>
      <c r="F75" s="14">
        <f>IF('Test Sample Data'!F74="","",IF(SUM('Test Sample Data'!F$3:F$98)&gt;10,IF(AND(ISNUMBER('Test Sample Data'!F74),'Test Sample Data'!F74&lt;35,'Test Sample Data'!F74&gt;0),'Test Sample Data'!F74,35),""))</f>
      </c>
      <c r="G75" s="14">
        <f>IF('Test Sample Data'!G74="","",IF(SUM('Test Sample Data'!G$3:G$98)&gt;10,IF(AND(ISNUMBER('Test Sample Data'!G74),'Test Sample Data'!G74&lt;35,'Test Sample Data'!G74&gt;0),'Test Sample Data'!G74,35),""))</f>
      </c>
      <c r="H75" s="14">
        <f>IF('Test Sample Data'!H74="","",IF(SUM('Test Sample Data'!H$3:H$98)&gt;10,IF(AND(ISNUMBER('Test Sample Data'!H74),'Test Sample Data'!H74&lt;35,'Test Sample Data'!H74&gt;0),'Test Sample Data'!H74,35),""))</f>
      </c>
      <c r="I75" s="14">
        <f>IF('Test Sample Data'!I74="","",IF(SUM('Test Sample Data'!I$3:I$98)&gt;10,IF(AND(ISNUMBER('Test Sample Data'!I74),'Test Sample Data'!I74&lt;35,'Test Sample Data'!I74&gt;0),'Test Sample Data'!I74,35),""))</f>
      </c>
      <c r="J75" s="14">
        <f>IF('Test Sample Data'!J74="","",IF(SUM('Test Sample Data'!J$3:J$98)&gt;10,IF(AND(ISNUMBER('Test Sample Data'!J74),'Test Sample Data'!J74&lt;35,'Test Sample Data'!J74&gt;0),'Test Sample Data'!J74,35),""))</f>
      </c>
      <c r="K75" s="14">
        <f>IF('Test Sample Data'!K74="","",IF(SUM('Test Sample Data'!K$3:K$98)&gt;10,IF(AND(ISNUMBER('Test Sample Data'!K74),'Test Sample Data'!K74&lt;35,'Test Sample Data'!K74&gt;0),'Test Sample Data'!K74,35),""))</f>
      </c>
      <c r="L75" s="14">
        <f>IF('Test Sample Data'!L74="","",IF(SUM('Test Sample Data'!L$3:L$98)&gt;10,IF(AND(ISNUMBER('Test Sample Data'!L74),'Test Sample Data'!L74&lt;35,'Test Sample Data'!L74&gt;0),'Test Sample Data'!L74,35),""))</f>
      </c>
      <c r="M75" s="14" t="str">
        <f>'Gene Table'!D74</f>
        <v>Rxra</v>
      </c>
      <c r="N75" s="13" t="s">
        <v>525</v>
      </c>
      <c r="O75" s="14">
        <f>IF('Control Sample Data'!C74="","",IF(SUM('Control Sample Data'!C$3:C$98)&gt;10,IF(AND(ISNUMBER('Control Sample Data'!C74),'Control Sample Data'!C74&lt;35,'Control Sample Data'!C74&gt;0),'Control Sample Data'!C74,35),""))</f>
        <v>23.554745</v>
      </c>
      <c r="P75" s="14">
        <f>IF('Control Sample Data'!D74="","",IF(SUM('Control Sample Data'!D$3:D$98)&gt;10,IF(AND(ISNUMBER('Control Sample Data'!D74),'Control Sample Data'!D74&lt;35,'Control Sample Data'!D74&gt;0),'Control Sample Data'!D74,35),""))</f>
      </c>
      <c r="Q75" s="14">
        <f>IF('Control Sample Data'!E74="","",IF(SUM('Control Sample Data'!E$3:E$98)&gt;10,IF(AND(ISNUMBER('Control Sample Data'!E74),'Control Sample Data'!E74&lt;35,'Control Sample Data'!E74&gt;0),'Control Sample Data'!E74,35),""))</f>
      </c>
      <c r="R75" s="14">
        <f>IF('Control Sample Data'!F74="","",IF(SUM('Control Sample Data'!F$3:F$98)&gt;10,IF(AND(ISNUMBER('Control Sample Data'!F74),'Control Sample Data'!F74&lt;35,'Control Sample Data'!F74&gt;0),'Control Sample Data'!F74,35),""))</f>
      </c>
      <c r="S75" s="14">
        <f>IF('Control Sample Data'!G74="","",IF(SUM('Control Sample Data'!G$3:G$98)&gt;10,IF(AND(ISNUMBER('Control Sample Data'!G74),'Control Sample Data'!G74&lt;35,'Control Sample Data'!G74&gt;0),'Control Sample Data'!G74,35),""))</f>
      </c>
      <c r="T75" s="14">
        <f>IF('Control Sample Data'!H74="","",IF(SUM('Control Sample Data'!H$3:H$98)&gt;10,IF(AND(ISNUMBER('Control Sample Data'!H74),'Control Sample Data'!H74&lt;35,'Control Sample Data'!H74&gt;0),'Control Sample Data'!H74,35),""))</f>
      </c>
      <c r="U75" s="14">
        <f>IF('Control Sample Data'!I74="","",IF(SUM('Control Sample Data'!I$3:I$98)&gt;10,IF(AND(ISNUMBER('Control Sample Data'!I74),'Control Sample Data'!I74&lt;35,'Control Sample Data'!I74&gt;0),'Control Sample Data'!I74,35),""))</f>
      </c>
      <c r="V75" s="14">
        <f>IF('Control Sample Data'!J74="","",IF(SUM('Control Sample Data'!J$3:J$98)&gt;10,IF(AND(ISNUMBER('Control Sample Data'!J74),'Control Sample Data'!J74&lt;35,'Control Sample Data'!J74&gt;0),'Control Sample Data'!J74,35),""))</f>
      </c>
      <c r="W75" s="14">
        <f>IF('Control Sample Data'!K74="","",IF(SUM('Control Sample Data'!K$3:K$98)&gt;10,IF(AND(ISNUMBER('Control Sample Data'!K74),'Control Sample Data'!K74&lt;35,'Control Sample Data'!K74&gt;0),'Control Sample Data'!K74,35),""))</f>
      </c>
      <c r="X75" s="14">
        <f>IF('Control Sample Data'!L74="","",IF(SUM('Control Sample Data'!L$3:L$98)&gt;10,IF(AND(ISNUMBER('Control Sample Data'!L74),'Control Sample Data'!L74&lt;35,'Control Sample Data'!L74&gt;0),'Control Sample Data'!L74,35),""))</f>
      </c>
      <c r="AS75" s="12" t="str">
        <f t="shared" si="91"/>
        <v>Rxra</v>
      </c>
      <c r="AT75" s="13" t="s">
        <v>525</v>
      </c>
      <c r="AU75" s="14">
        <f t="shared" si="71"/>
        <v>9.099226999999999</v>
      </c>
      <c r="AV75" s="14">
        <f t="shared" si="72"/>
      </c>
      <c r="AW75" s="14">
        <f t="shared" si="73"/>
      </c>
      <c r="AX75" s="14">
        <f t="shared" si="74"/>
      </c>
      <c r="AY75" s="14">
        <f t="shared" si="75"/>
      </c>
      <c r="AZ75" s="14">
        <f t="shared" si="76"/>
      </c>
      <c r="BA75" s="14">
        <f t="shared" si="77"/>
      </c>
      <c r="BB75" s="14">
        <f t="shared" si="78"/>
      </c>
      <c r="BC75" s="14">
        <f t="shared" si="79"/>
      </c>
      <c r="BD75" s="14">
        <f t="shared" si="80"/>
      </c>
      <c r="BE75" s="14">
        <f t="shared" si="81"/>
        <v>7.806345</v>
      </c>
      <c r="BF75" s="14">
        <f t="shared" si="82"/>
      </c>
      <c r="BG75" s="14">
        <f t="shared" si="83"/>
      </c>
      <c r="BH75" s="14">
        <f t="shared" si="84"/>
      </c>
      <c r="BI75" s="14">
        <f t="shared" si="85"/>
      </c>
      <c r="BJ75" s="14">
        <f t="shared" si="86"/>
      </c>
      <c r="BK75" s="14">
        <f t="shared" si="87"/>
      </c>
      <c r="BL75" s="14">
        <f t="shared" si="88"/>
      </c>
      <c r="BM75" s="14">
        <f t="shared" si="89"/>
      </c>
      <c r="BN75" s="14">
        <f t="shared" si="90"/>
      </c>
      <c r="BO75" s="46">
        <f t="shared" si="69"/>
        <v>9.099226999999999</v>
      </c>
      <c r="BP75" s="46">
        <f t="shared" si="70"/>
        <v>7.806345</v>
      </c>
      <c r="BQ75" s="44" t="str">
        <f t="shared" si="92"/>
        <v>Rxra</v>
      </c>
      <c r="BR75" s="13" t="s">
        <v>752</v>
      </c>
      <c r="BS75" s="47">
        <f t="shared" si="93"/>
        <v>0.0018233067327194106</v>
      </c>
      <c r="BT75" s="47">
        <f t="shared" si="94"/>
      </c>
      <c r="BU75" s="47">
        <f t="shared" si="95"/>
      </c>
      <c r="BV75" s="47">
        <f t="shared" si="96"/>
      </c>
      <c r="BW75" s="47">
        <f t="shared" si="97"/>
      </c>
      <c r="BX75" s="47">
        <f t="shared" si="98"/>
      </c>
      <c r="BY75" s="47">
        <f t="shared" si="99"/>
      </c>
      <c r="BZ75" s="47">
        <f t="shared" si="100"/>
      </c>
      <c r="CA75" s="47">
        <f t="shared" si="101"/>
      </c>
      <c r="CB75" s="47">
        <f t="shared" si="102"/>
      </c>
      <c r="CC75" s="47">
        <f t="shared" si="103"/>
        <v>0.004467411918309085</v>
      </c>
      <c r="CD75" s="47">
        <f t="shared" si="104"/>
      </c>
      <c r="CE75" s="47">
        <f t="shared" si="105"/>
      </c>
      <c r="CF75" s="47">
        <f t="shared" si="106"/>
      </c>
      <c r="CG75" s="47">
        <f t="shared" si="107"/>
      </c>
      <c r="CH75" s="47">
        <f t="shared" si="108"/>
      </c>
      <c r="CI75" s="47">
        <f t="shared" si="109"/>
      </c>
      <c r="CJ75" s="47">
        <f t="shared" si="110"/>
      </c>
      <c r="CK75" s="47">
        <f t="shared" si="111"/>
      </c>
      <c r="CL75" s="47">
        <f t="shared" si="112"/>
      </c>
    </row>
    <row r="76" spans="1:90" ht="12.75">
      <c r="A76" s="15" t="str">
        <f>'Gene Table'!D75</f>
        <v>Scd1</v>
      </c>
      <c r="B76" s="13" t="s">
        <v>531</v>
      </c>
      <c r="C76" s="14">
        <f>IF('Test Sample Data'!C75="","",IF(SUM('Test Sample Data'!C$3:C$98)&gt;10,IF(AND(ISNUMBER('Test Sample Data'!C75),'Test Sample Data'!C75&lt;35,'Test Sample Data'!C75&gt;0),'Test Sample Data'!C75,35),""))</f>
        <v>20.961031</v>
      </c>
      <c r="D76" s="14">
        <f>IF('Test Sample Data'!D75="","",IF(SUM('Test Sample Data'!D$3:D$98)&gt;10,IF(AND(ISNUMBER('Test Sample Data'!D75),'Test Sample Data'!D75&lt;35,'Test Sample Data'!D75&gt;0),'Test Sample Data'!D75,35),""))</f>
      </c>
      <c r="E76" s="14">
        <f>IF('Test Sample Data'!E75="","",IF(SUM('Test Sample Data'!E$3:E$98)&gt;10,IF(AND(ISNUMBER('Test Sample Data'!E75),'Test Sample Data'!E75&lt;35,'Test Sample Data'!E75&gt;0),'Test Sample Data'!E75,35),""))</f>
      </c>
      <c r="F76" s="14">
        <f>IF('Test Sample Data'!F75="","",IF(SUM('Test Sample Data'!F$3:F$98)&gt;10,IF(AND(ISNUMBER('Test Sample Data'!F75),'Test Sample Data'!F75&lt;35,'Test Sample Data'!F75&gt;0),'Test Sample Data'!F75,35),""))</f>
      </c>
      <c r="G76" s="14">
        <f>IF('Test Sample Data'!G75="","",IF(SUM('Test Sample Data'!G$3:G$98)&gt;10,IF(AND(ISNUMBER('Test Sample Data'!G75),'Test Sample Data'!G75&lt;35,'Test Sample Data'!G75&gt;0),'Test Sample Data'!G75,35),""))</f>
      </c>
      <c r="H76" s="14">
        <f>IF('Test Sample Data'!H75="","",IF(SUM('Test Sample Data'!H$3:H$98)&gt;10,IF(AND(ISNUMBER('Test Sample Data'!H75),'Test Sample Data'!H75&lt;35,'Test Sample Data'!H75&gt;0),'Test Sample Data'!H75,35),""))</f>
      </c>
      <c r="I76" s="14">
        <f>IF('Test Sample Data'!I75="","",IF(SUM('Test Sample Data'!I$3:I$98)&gt;10,IF(AND(ISNUMBER('Test Sample Data'!I75),'Test Sample Data'!I75&lt;35,'Test Sample Data'!I75&gt;0),'Test Sample Data'!I75,35),""))</f>
      </c>
      <c r="J76" s="14">
        <f>IF('Test Sample Data'!J75="","",IF(SUM('Test Sample Data'!J$3:J$98)&gt;10,IF(AND(ISNUMBER('Test Sample Data'!J75),'Test Sample Data'!J75&lt;35,'Test Sample Data'!J75&gt;0),'Test Sample Data'!J75,35),""))</f>
      </c>
      <c r="K76" s="14">
        <f>IF('Test Sample Data'!K75="","",IF(SUM('Test Sample Data'!K$3:K$98)&gt;10,IF(AND(ISNUMBER('Test Sample Data'!K75),'Test Sample Data'!K75&lt;35,'Test Sample Data'!K75&gt;0),'Test Sample Data'!K75,35),""))</f>
      </c>
      <c r="L76" s="14">
        <f>IF('Test Sample Data'!L75="","",IF(SUM('Test Sample Data'!L$3:L$98)&gt;10,IF(AND(ISNUMBER('Test Sample Data'!L75),'Test Sample Data'!L75&lt;35,'Test Sample Data'!L75&gt;0),'Test Sample Data'!L75,35),""))</f>
      </c>
      <c r="M76" s="14" t="str">
        <f>'Gene Table'!D75</f>
        <v>Scd1</v>
      </c>
      <c r="N76" s="13" t="s">
        <v>531</v>
      </c>
      <c r="O76" s="14">
        <f>IF('Control Sample Data'!C75="","",IF(SUM('Control Sample Data'!C$3:C$98)&gt;10,IF(AND(ISNUMBER('Control Sample Data'!C75),'Control Sample Data'!C75&lt;35,'Control Sample Data'!C75&gt;0),'Control Sample Data'!C75,35),""))</f>
        <v>24.519098</v>
      </c>
      <c r="P76" s="14">
        <f>IF('Control Sample Data'!D75="","",IF(SUM('Control Sample Data'!D$3:D$98)&gt;10,IF(AND(ISNUMBER('Control Sample Data'!D75),'Control Sample Data'!D75&lt;35,'Control Sample Data'!D75&gt;0),'Control Sample Data'!D75,35),""))</f>
      </c>
      <c r="Q76" s="14">
        <f>IF('Control Sample Data'!E75="","",IF(SUM('Control Sample Data'!E$3:E$98)&gt;10,IF(AND(ISNUMBER('Control Sample Data'!E75),'Control Sample Data'!E75&lt;35,'Control Sample Data'!E75&gt;0),'Control Sample Data'!E75,35),""))</f>
      </c>
      <c r="R76" s="14">
        <f>IF('Control Sample Data'!F75="","",IF(SUM('Control Sample Data'!F$3:F$98)&gt;10,IF(AND(ISNUMBER('Control Sample Data'!F75),'Control Sample Data'!F75&lt;35,'Control Sample Data'!F75&gt;0),'Control Sample Data'!F75,35),""))</f>
      </c>
      <c r="S76" s="14">
        <f>IF('Control Sample Data'!G75="","",IF(SUM('Control Sample Data'!G$3:G$98)&gt;10,IF(AND(ISNUMBER('Control Sample Data'!G75),'Control Sample Data'!G75&lt;35,'Control Sample Data'!G75&gt;0),'Control Sample Data'!G75,35),""))</f>
      </c>
      <c r="T76" s="14">
        <f>IF('Control Sample Data'!H75="","",IF(SUM('Control Sample Data'!H$3:H$98)&gt;10,IF(AND(ISNUMBER('Control Sample Data'!H75),'Control Sample Data'!H75&lt;35,'Control Sample Data'!H75&gt;0),'Control Sample Data'!H75,35),""))</f>
      </c>
      <c r="U76" s="14">
        <f>IF('Control Sample Data'!I75="","",IF(SUM('Control Sample Data'!I$3:I$98)&gt;10,IF(AND(ISNUMBER('Control Sample Data'!I75),'Control Sample Data'!I75&lt;35,'Control Sample Data'!I75&gt;0),'Control Sample Data'!I75,35),""))</f>
      </c>
      <c r="V76" s="14">
        <f>IF('Control Sample Data'!J75="","",IF(SUM('Control Sample Data'!J$3:J$98)&gt;10,IF(AND(ISNUMBER('Control Sample Data'!J75),'Control Sample Data'!J75&lt;35,'Control Sample Data'!J75&gt;0),'Control Sample Data'!J75,35),""))</f>
      </c>
      <c r="W76" s="14">
        <f>IF('Control Sample Data'!K75="","",IF(SUM('Control Sample Data'!K$3:K$98)&gt;10,IF(AND(ISNUMBER('Control Sample Data'!K75),'Control Sample Data'!K75&lt;35,'Control Sample Data'!K75&gt;0),'Control Sample Data'!K75,35),""))</f>
      </c>
      <c r="X76" s="14">
        <f>IF('Control Sample Data'!L75="","",IF(SUM('Control Sample Data'!L$3:L$98)&gt;10,IF(AND(ISNUMBER('Control Sample Data'!L75),'Control Sample Data'!L75&lt;35,'Control Sample Data'!L75&gt;0),'Control Sample Data'!L75,35),""))</f>
      </c>
      <c r="AS76" s="12" t="str">
        <f t="shared" si="91"/>
        <v>Scd1</v>
      </c>
      <c r="AT76" s="13" t="s">
        <v>531</v>
      </c>
      <c r="AU76" s="14">
        <f t="shared" si="71"/>
        <v>5.208113999999998</v>
      </c>
      <c r="AV76" s="14">
        <f t="shared" si="72"/>
      </c>
      <c r="AW76" s="14">
        <f t="shared" si="73"/>
      </c>
      <c r="AX76" s="14">
        <f t="shared" si="74"/>
      </c>
      <c r="AY76" s="14">
        <f t="shared" si="75"/>
      </c>
      <c r="AZ76" s="14">
        <f t="shared" si="76"/>
      </c>
      <c r="BA76" s="14">
        <f t="shared" si="77"/>
      </c>
      <c r="BB76" s="14">
        <f t="shared" si="78"/>
      </c>
      <c r="BC76" s="14">
        <f t="shared" si="79"/>
      </c>
      <c r="BD76" s="14">
        <f t="shared" si="80"/>
      </c>
      <c r="BE76" s="14">
        <f t="shared" si="81"/>
        <v>8.770698</v>
      </c>
      <c r="BF76" s="14">
        <f t="shared" si="82"/>
      </c>
      <c r="BG76" s="14">
        <f t="shared" si="83"/>
      </c>
      <c r="BH76" s="14">
        <f t="shared" si="84"/>
      </c>
      <c r="BI76" s="14">
        <f t="shared" si="85"/>
      </c>
      <c r="BJ76" s="14">
        <f t="shared" si="86"/>
      </c>
      <c r="BK76" s="14">
        <f t="shared" si="87"/>
      </c>
      <c r="BL76" s="14">
        <f t="shared" si="88"/>
      </c>
      <c r="BM76" s="14">
        <f t="shared" si="89"/>
      </c>
      <c r="BN76" s="14">
        <f t="shared" si="90"/>
      </c>
      <c r="BO76" s="46">
        <f t="shared" si="69"/>
        <v>5.208113999999998</v>
      </c>
      <c r="BP76" s="46">
        <f t="shared" si="70"/>
        <v>8.770698</v>
      </c>
      <c r="BQ76" s="44" t="str">
        <f t="shared" si="92"/>
        <v>Scd1</v>
      </c>
      <c r="BR76" s="13" t="s">
        <v>753</v>
      </c>
      <c r="BS76" s="47">
        <f t="shared" si="93"/>
        <v>0.027052129961763153</v>
      </c>
      <c r="BT76" s="47">
        <f t="shared" si="94"/>
      </c>
      <c r="BU76" s="47">
        <f t="shared" si="95"/>
      </c>
      <c r="BV76" s="47">
        <f t="shared" si="96"/>
      </c>
      <c r="BW76" s="47">
        <f t="shared" si="97"/>
      </c>
      <c r="BX76" s="47">
        <f t="shared" si="98"/>
      </c>
      <c r="BY76" s="47">
        <f t="shared" si="99"/>
      </c>
      <c r="BZ76" s="47">
        <f t="shared" si="100"/>
      </c>
      <c r="CA76" s="47">
        <f t="shared" si="101"/>
      </c>
      <c r="CB76" s="47">
        <f t="shared" si="102"/>
      </c>
      <c r="CC76" s="47">
        <f t="shared" si="103"/>
        <v>0.0022895852525492083</v>
      </c>
      <c r="CD76" s="47">
        <f t="shared" si="104"/>
      </c>
      <c r="CE76" s="47">
        <f t="shared" si="105"/>
      </c>
      <c r="CF76" s="47">
        <f t="shared" si="106"/>
      </c>
      <c r="CG76" s="47">
        <f t="shared" si="107"/>
      </c>
      <c r="CH76" s="47">
        <f t="shared" si="108"/>
      </c>
      <c r="CI76" s="47">
        <f t="shared" si="109"/>
      </c>
      <c r="CJ76" s="47">
        <f t="shared" si="110"/>
      </c>
      <c r="CK76" s="47">
        <f t="shared" si="111"/>
      </c>
      <c r="CL76" s="47">
        <f t="shared" si="112"/>
      </c>
    </row>
    <row r="77" spans="1:90" ht="12.75">
      <c r="A77" s="15" t="str">
        <f>'Gene Table'!D76</f>
        <v>Serpine1</v>
      </c>
      <c r="B77" s="13" t="s">
        <v>537</v>
      </c>
      <c r="C77" s="14">
        <f>IF('Test Sample Data'!C76="","",IF(SUM('Test Sample Data'!C$3:C$98)&gt;10,IF(AND(ISNUMBER('Test Sample Data'!C76),'Test Sample Data'!C76&lt;35,'Test Sample Data'!C76&gt;0),'Test Sample Data'!C76,35),""))</f>
        <v>31.343958</v>
      </c>
      <c r="D77" s="14">
        <f>IF('Test Sample Data'!D76="","",IF(SUM('Test Sample Data'!D$3:D$98)&gt;10,IF(AND(ISNUMBER('Test Sample Data'!D76),'Test Sample Data'!D76&lt;35,'Test Sample Data'!D76&gt;0),'Test Sample Data'!D76,35),""))</f>
      </c>
      <c r="E77" s="14">
        <f>IF('Test Sample Data'!E76="","",IF(SUM('Test Sample Data'!E$3:E$98)&gt;10,IF(AND(ISNUMBER('Test Sample Data'!E76),'Test Sample Data'!E76&lt;35,'Test Sample Data'!E76&gt;0),'Test Sample Data'!E76,35),""))</f>
      </c>
      <c r="F77" s="14">
        <f>IF('Test Sample Data'!F76="","",IF(SUM('Test Sample Data'!F$3:F$98)&gt;10,IF(AND(ISNUMBER('Test Sample Data'!F76),'Test Sample Data'!F76&lt;35,'Test Sample Data'!F76&gt;0),'Test Sample Data'!F76,35),""))</f>
      </c>
      <c r="G77" s="14">
        <f>IF('Test Sample Data'!G76="","",IF(SUM('Test Sample Data'!G$3:G$98)&gt;10,IF(AND(ISNUMBER('Test Sample Data'!G76),'Test Sample Data'!G76&lt;35,'Test Sample Data'!G76&gt;0),'Test Sample Data'!G76,35),""))</f>
      </c>
      <c r="H77" s="14">
        <f>IF('Test Sample Data'!H76="","",IF(SUM('Test Sample Data'!H$3:H$98)&gt;10,IF(AND(ISNUMBER('Test Sample Data'!H76),'Test Sample Data'!H76&lt;35,'Test Sample Data'!H76&gt;0),'Test Sample Data'!H76,35),""))</f>
      </c>
      <c r="I77" s="14">
        <f>IF('Test Sample Data'!I76="","",IF(SUM('Test Sample Data'!I$3:I$98)&gt;10,IF(AND(ISNUMBER('Test Sample Data'!I76),'Test Sample Data'!I76&lt;35,'Test Sample Data'!I76&gt;0),'Test Sample Data'!I76,35),""))</f>
      </c>
      <c r="J77" s="14">
        <f>IF('Test Sample Data'!J76="","",IF(SUM('Test Sample Data'!J$3:J$98)&gt;10,IF(AND(ISNUMBER('Test Sample Data'!J76),'Test Sample Data'!J76&lt;35,'Test Sample Data'!J76&gt;0),'Test Sample Data'!J76,35),""))</f>
      </c>
      <c r="K77" s="14">
        <f>IF('Test Sample Data'!K76="","",IF(SUM('Test Sample Data'!K$3:K$98)&gt;10,IF(AND(ISNUMBER('Test Sample Data'!K76),'Test Sample Data'!K76&lt;35,'Test Sample Data'!K76&gt;0),'Test Sample Data'!K76,35),""))</f>
      </c>
      <c r="L77" s="14">
        <f>IF('Test Sample Data'!L76="","",IF(SUM('Test Sample Data'!L$3:L$98)&gt;10,IF(AND(ISNUMBER('Test Sample Data'!L76),'Test Sample Data'!L76&lt;35,'Test Sample Data'!L76&gt;0),'Test Sample Data'!L76,35),""))</f>
      </c>
      <c r="M77" s="14" t="str">
        <f>'Gene Table'!D76</f>
        <v>Serpine1</v>
      </c>
      <c r="N77" s="13" t="s">
        <v>537</v>
      </c>
      <c r="O77" s="14">
        <f>IF('Control Sample Data'!C76="","",IF(SUM('Control Sample Data'!C$3:C$98)&gt;10,IF(AND(ISNUMBER('Control Sample Data'!C76),'Control Sample Data'!C76&lt;35,'Control Sample Data'!C76&gt;0),'Control Sample Data'!C76,35),""))</f>
        <v>30.570456</v>
      </c>
      <c r="P77" s="14">
        <f>IF('Control Sample Data'!D76="","",IF(SUM('Control Sample Data'!D$3:D$98)&gt;10,IF(AND(ISNUMBER('Control Sample Data'!D76),'Control Sample Data'!D76&lt;35,'Control Sample Data'!D76&gt;0),'Control Sample Data'!D76,35),""))</f>
      </c>
      <c r="Q77" s="14">
        <f>IF('Control Sample Data'!E76="","",IF(SUM('Control Sample Data'!E$3:E$98)&gt;10,IF(AND(ISNUMBER('Control Sample Data'!E76),'Control Sample Data'!E76&lt;35,'Control Sample Data'!E76&gt;0),'Control Sample Data'!E76,35),""))</f>
      </c>
      <c r="R77" s="14">
        <f>IF('Control Sample Data'!F76="","",IF(SUM('Control Sample Data'!F$3:F$98)&gt;10,IF(AND(ISNUMBER('Control Sample Data'!F76),'Control Sample Data'!F76&lt;35,'Control Sample Data'!F76&gt;0),'Control Sample Data'!F76,35),""))</f>
      </c>
      <c r="S77" s="14">
        <f>IF('Control Sample Data'!G76="","",IF(SUM('Control Sample Data'!G$3:G$98)&gt;10,IF(AND(ISNUMBER('Control Sample Data'!G76),'Control Sample Data'!G76&lt;35,'Control Sample Data'!G76&gt;0),'Control Sample Data'!G76,35),""))</f>
      </c>
      <c r="T77" s="14">
        <f>IF('Control Sample Data'!H76="","",IF(SUM('Control Sample Data'!H$3:H$98)&gt;10,IF(AND(ISNUMBER('Control Sample Data'!H76),'Control Sample Data'!H76&lt;35,'Control Sample Data'!H76&gt;0),'Control Sample Data'!H76,35),""))</f>
      </c>
      <c r="U77" s="14">
        <f>IF('Control Sample Data'!I76="","",IF(SUM('Control Sample Data'!I$3:I$98)&gt;10,IF(AND(ISNUMBER('Control Sample Data'!I76),'Control Sample Data'!I76&lt;35,'Control Sample Data'!I76&gt;0),'Control Sample Data'!I76,35),""))</f>
      </c>
      <c r="V77" s="14">
        <f>IF('Control Sample Data'!J76="","",IF(SUM('Control Sample Data'!J$3:J$98)&gt;10,IF(AND(ISNUMBER('Control Sample Data'!J76),'Control Sample Data'!J76&lt;35,'Control Sample Data'!J76&gt;0),'Control Sample Data'!J76,35),""))</f>
      </c>
      <c r="W77" s="14">
        <f>IF('Control Sample Data'!K76="","",IF(SUM('Control Sample Data'!K$3:K$98)&gt;10,IF(AND(ISNUMBER('Control Sample Data'!K76),'Control Sample Data'!K76&lt;35,'Control Sample Data'!K76&gt;0),'Control Sample Data'!K76,35),""))</f>
      </c>
      <c r="X77" s="14">
        <f>IF('Control Sample Data'!L76="","",IF(SUM('Control Sample Data'!L$3:L$98)&gt;10,IF(AND(ISNUMBER('Control Sample Data'!L76),'Control Sample Data'!L76&lt;35,'Control Sample Data'!L76&gt;0),'Control Sample Data'!L76,35),""))</f>
      </c>
      <c r="AS77" s="12" t="str">
        <f t="shared" si="91"/>
        <v>Serpine1</v>
      </c>
      <c r="AT77" s="13" t="s">
        <v>537</v>
      </c>
      <c r="AU77" s="14">
        <f t="shared" si="71"/>
        <v>15.591041</v>
      </c>
      <c r="AV77" s="14">
        <f t="shared" si="72"/>
      </c>
      <c r="AW77" s="14">
        <f t="shared" si="73"/>
      </c>
      <c r="AX77" s="14">
        <f t="shared" si="74"/>
      </c>
      <c r="AY77" s="14">
        <f t="shared" si="75"/>
      </c>
      <c r="AZ77" s="14">
        <f t="shared" si="76"/>
      </c>
      <c r="BA77" s="14">
        <f t="shared" si="77"/>
      </c>
      <c r="BB77" s="14">
        <f t="shared" si="78"/>
      </c>
      <c r="BC77" s="14">
        <f t="shared" si="79"/>
      </c>
      <c r="BD77" s="14">
        <f t="shared" si="80"/>
      </c>
      <c r="BE77" s="14">
        <f t="shared" si="81"/>
        <v>14.822056</v>
      </c>
      <c r="BF77" s="14">
        <f t="shared" si="82"/>
      </c>
      <c r="BG77" s="14">
        <f t="shared" si="83"/>
      </c>
      <c r="BH77" s="14">
        <f t="shared" si="84"/>
      </c>
      <c r="BI77" s="14">
        <f t="shared" si="85"/>
      </c>
      <c r="BJ77" s="14">
        <f t="shared" si="86"/>
      </c>
      <c r="BK77" s="14">
        <f t="shared" si="87"/>
      </c>
      <c r="BL77" s="14">
        <f t="shared" si="88"/>
      </c>
      <c r="BM77" s="14">
        <f t="shared" si="89"/>
      </c>
      <c r="BN77" s="14">
        <f t="shared" si="90"/>
      </c>
      <c r="BO77" s="46">
        <f t="shared" si="69"/>
        <v>15.591041</v>
      </c>
      <c r="BP77" s="46">
        <f t="shared" si="70"/>
        <v>14.822056</v>
      </c>
      <c r="BQ77" s="44" t="str">
        <f t="shared" si="92"/>
        <v>Serpine1</v>
      </c>
      <c r="BR77" s="13" t="s">
        <v>754</v>
      </c>
      <c r="BS77" s="47">
        <f t="shared" si="93"/>
        <v>2.0259512712324467E-05</v>
      </c>
      <c r="BT77" s="47">
        <f t="shared" si="94"/>
      </c>
      <c r="BU77" s="47">
        <f t="shared" si="95"/>
      </c>
      <c r="BV77" s="47">
        <f t="shared" si="96"/>
      </c>
      <c r="BW77" s="47">
        <f t="shared" si="97"/>
      </c>
      <c r="BX77" s="47">
        <f t="shared" si="98"/>
      </c>
      <c r="BY77" s="47">
        <f t="shared" si="99"/>
      </c>
      <c r="BZ77" s="47">
        <f t="shared" si="100"/>
      </c>
      <c r="CA77" s="47">
        <f t="shared" si="101"/>
      </c>
      <c r="CB77" s="47">
        <f t="shared" si="102"/>
      </c>
      <c r="CC77" s="47">
        <f t="shared" si="103"/>
        <v>3.452363739996556E-05</v>
      </c>
      <c r="CD77" s="47">
        <f t="shared" si="104"/>
      </c>
      <c r="CE77" s="47">
        <f t="shared" si="105"/>
      </c>
      <c r="CF77" s="47">
        <f t="shared" si="106"/>
      </c>
      <c r="CG77" s="47">
        <f t="shared" si="107"/>
      </c>
      <c r="CH77" s="47">
        <f t="shared" si="108"/>
      </c>
      <c r="CI77" s="47">
        <f t="shared" si="109"/>
      </c>
      <c r="CJ77" s="47">
        <f t="shared" si="110"/>
      </c>
      <c r="CK77" s="47">
        <f t="shared" si="111"/>
      </c>
      <c r="CL77" s="47">
        <f t="shared" si="112"/>
      </c>
    </row>
    <row r="78" spans="1:90" ht="12.75">
      <c r="A78" s="15" t="str">
        <f>'Gene Table'!D77</f>
        <v>Slc27a5</v>
      </c>
      <c r="B78" s="13" t="s">
        <v>543</v>
      </c>
      <c r="C78" s="14">
        <f>IF('Test Sample Data'!C77="","",IF(SUM('Test Sample Data'!C$3:C$98)&gt;10,IF(AND(ISNUMBER('Test Sample Data'!C77),'Test Sample Data'!C77&lt;35,'Test Sample Data'!C77&gt;0),'Test Sample Data'!C77,35),""))</f>
        <v>19.242924</v>
      </c>
      <c r="D78" s="14">
        <f>IF('Test Sample Data'!D77="","",IF(SUM('Test Sample Data'!D$3:D$98)&gt;10,IF(AND(ISNUMBER('Test Sample Data'!D77),'Test Sample Data'!D77&lt;35,'Test Sample Data'!D77&gt;0),'Test Sample Data'!D77,35),""))</f>
      </c>
      <c r="E78" s="14">
        <f>IF('Test Sample Data'!E77="","",IF(SUM('Test Sample Data'!E$3:E$98)&gt;10,IF(AND(ISNUMBER('Test Sample Data'!E77),'Test Sample Data'!E77&lt;35,'Test Sample Data'!E77&gt;0),'Test Sample Data'!E77,35),""))</f>
      </c>
      <c r="F78" s="14">
        <f>IF('Test Sample Data'!F77="","",IF(SUM('Test Sample Data'!F$3:F$98)&gt;10,IF(AND(ISNUMBER('Test Sample Data'!F77),'Test Sample Data'!F77&lt;35,'Test Sample Data'!F77&gt;0),'Test Sample Data'!F77,35),""))</f>
      </c>
      <c r="G78" s="14">
        <f>IF('Test Sample Data'!G77="","",IF(SUM('Test Sample Data'!G$3:G$98)&gt;10,IF(AND(ISNUMBER('Test Sample Data'!G77),'Test Sample Data'!G77&lt;35,'Test Sample Data'!G77&gt;0),'Test Sample Data'!G77,35),""))</f>
      </c>
      <c r="H78" s="14">
        <f>IF('Test Sample Data'!H77="","",IF(SUM('Test Sample Data'!H$3:H$98)&gt;10,IF(AND(ISNUMBER('Test Sample Data'!H77),'Test Sample Data'!H77&lt;35,'Test Sample Data'!H77&gt;0),'Test Sample Data'!H77,35),""))</f>
      </c>
      <c r="I78" s="14">
        <f>IF('Test Sample Data'!I77="","",IF(SUM('Test Sample Data'!I$3:I$98)&gt;10,IF(AND(ISNUMBER('Test Sample Data'!I77),'Test Sample Data'!I77&lt;35,'Test Sample Data'!I77&gt;0),'Test Sample Data'!I77,35),""))</f>
      </c>
      <c r="J78" s="14">
        <f>IF('Test Sample Data'!J77="","",IF(SUM('Test Sample Data'!J$3:J$98)&gt;10,IF(AND(ISNUMBER('Test Sample Data'!J77),'Test Sample Data'!J77&lt;35,'Test Sample Data'!J77&gt;0),'Test Sample Data'!J77,35),""))</f>
      </c>
      <c r="K78" s="14">
        <f>IF('Test Sample Data'!K77="","",IF(SUM('Test Sample Data'!K$3:K$98)&gt;10,IF(AND(ISNUMBER('Test Sample Data'!K77),'Test Sample Data'!K77&lt;35,'Test Sample Data'!K77&gt;0),'Test Sample Data'!K77,35),""))</f>
      </c>
      <c r="L78" s="14">
        <f>IF('Test Sample Data'!L77="","",IF(SUM('Test Sample Data'!L$3:L$98)&gt;10,IF(AND(ISNUMBER('Test Sample Data'!L77),'Test Sample Data'!L77&lt;35,'Test Sample Data'!L77&gt;0),'Test Sample Data'!L77,35),""))</f>
      </c>
      <c r="M78" s="14" t="str">
        <f>'Gene Table'!D77</f>
        <v>Slc27a5</v>
      </c>
      <c r="N78" s="13" t="s">
        <v>543</v>
      </c>
      <c r="O78" s="14">
        <f>IF('Control Sample Data'!C77="","",IF(SUM('Control Sample Data'!C$3:C$98)&gt;10,IF(AND(ISNUMBER('Control Sample Data'!C77),'Control Sample Data'!C77&lt;35,'Control Sample Data'!C77&gt;0),'Control Sample Data'!C77,35),""))</f>
        <v>20.793262</v>
      </c>
      <c r="P78" s="14">
        <f>IF('Control Sample Data'!D77="","",IF(SUM('Control Sample Data'!D$3:D$98)&gt;10,IF(AND(ISNUMBER('Control Sample Data'!D77),'Control Sample Data'!D77&lt;35,'Control Sample Data'!D77&gt;0),'Control Sample Data'!D77,35),""))</f>
      </c>
      <c r="Q78" s="14">
        <f>IF('Control Sample Data'!E77="","",IF(SUM('Control Sample Data'!E$3:E$98)&gt;10,IF(AND(ISNUMBER('Control Sample Data'!E77),'Control Sample Data'!E77&lt;35,'Control Sample Data'!E77&gt;0),'Control Sample Data'!E77,35),""))</f>
      </c>
      <c r="R78" s="14">
        <f>IF('Control Sample Data'!F77="","",IF(SUM('Control Sample Data'!F$3:F$98)&gt;10,IF(AND(ISNUMBER('Control Sample Data'!F77),'Control Sample Data'!F77&lt;35,'Control Sample Data'!F77&gt;0),'Control Sample Data'!F77,35),""))</f>
      </c>
      <c r="S78" s="14">
        <f>IF('Control Sample Data'!G77="","",IF(SUM('Control Sample Data'!G$3:G$98)&gt;10,IF(AND(ISNUMBER('Control Sample Data'!G77),'Control Sample Data'!G77&lt;35,'Control Sample Data'!G77&gt;0),'Control Sample Data'!G77,35),""))</f>
      </c>
      <c r="T78" s="14">
        <f>IF('Control Sample Data'!H77="","",IF(SUM('Control Sample Data'!H$3:H$98)&gt;10,IF(AND(ISNUMBER('Control Sample Data'!H77),'Control Sample Data'!H77&lt;35,'Control Sample Data'!H77&gt;0),'Control Sample Data'!H77,35),""))</f>
      </c>
      <c r="U78" s="14">
        <f>IF('Control Sample Data'!I77="","",IF(SUM('Control Sample Data'!I$3:I$98)&gt;10,IF(AND(ISNUMBER('Control Sample Data'!I77),'Control Sample Data'!I77&lt;35,'Control Sample Data'!I77&gt;0),'Control Sample Data'!I77,35),""))</f>
      </c>
      <c r="V78" s="14">
        <f>IF('Control Sample Data'!J77="","",IF(SUM('Control Sample Data'!J$3:J$98)&gt;10,IF(AND(ISNUMBER('Control Sample Data'!J77),'Control Sample Data'!J77&lt;35,'Control Sample Data'!J77&gt;0),'Control Sample Data'!J77,35),""))</f>
      </c>
      <c r="W78" s="14">
        <f>IF('Control Sample Data'!K77="","",IF(SUM('Control Sample Data'!K$3:K$98)&gt;10,IF(AND(ISNUMBER('Control Sample Data'!K77),'Control Sample Data'!K77&lt;35,'Control Sample Data'!K77&gt;0),'Control Sample Data'!K77,35),""))</f>
      </c>
      <c r="X78" s="14">
        <f>IF('Control Sample Data'!L77="","",IF(SUM('Control Sample Data'!L$3:L$98)&gt;10,IF(AND(ISNUMBER('Control Sample Data'!L77),'Control Sample Data'!L77&lt;35,'Control Sample Data'!L77&gt;0),'Control Sample Data'!L77,35),""))</f>
      </c>
      <c r="AS78" s="12" t="str">
        <f t="shared" si="91"/>
        <v>Slc27a5</v>
      </c>
      <c r="AT78" s="13" t="s">
        <v>543</v>
      </c>
      <c r="AU78" s="14">
        <f t="shared" si="71"/>
        <v>3.4900069999999985</v>
      </c>
      <c r="AV78" s="14">
        <f t="shared" si="72"/>
      </c>
      <c r="AW78" s="14">
        <f t="shared" si="73"/>
      </c>
      <c r="AX78" s="14">
        <f t="shared" si="74"/>
      </c>
      <c r="AY78" s="14">
        <f t="shared" si="75"/>
      </c>
      <c r="AZ78" s="14">
        <f t="shared" si="76"/>
      </c>
      <c r="BA78" s="14">
        <f t="shared" si="77"/>
      </c>
      <c r="BB78" s="14">
        <f t="shared" si="78"/>
      </c>
      <c r="BC78" s="14">
        <f t="shared" si="79"/>
      </c>
      <c r="BD78" s="14">
        <f t="shared" si="80"/>
      </c>
      <c r="BE78" s="14">
        <f t="shared" si="81"/>
        <v>5.044861999999998</v>
      </c>
      <c r="BF78" s="14">
        <f t="shared" si="82"/>
      </c>
      <c r="BG78" s="14">
        <f t="shared" si="83"/>
      </c>
      <c r="BH78" s="14">
        <f t="shared" si="84"/>
      </c>
      <c r="BI78" s="14">
        <f t="shared" si="85"/>
      </c>
      <c r="BJ78" s="14">
        <f t="shared" si="86"/>
      </c>
      <c r="BK78" s="14">
        <f t="shared" si="87"/>
      </c>
      <c r="BL78" s="14">
        <f t="shared" si="88"/>
      </c>
      <c r="BM78" s="14">
        <f t="shared" si="89"/>
      </c>
      <c r="BN78" s="14">
        <f t="shared" si="90"/>
      </c>
      <c r="BO78" s="46">
        <f t="shared" si="69"/>
        <v>3.4900069999999985</v>
      </c>
      <c r="BP78" s="46">
        <f t="shared" si="70"/>
        <v>5.044861999999998</v>
      </c>
      <c r="BQ78" s="44" t="str">
        <f t="shared" si="92"/>
        <v>Slc27a5</v>
      </c>
      <c r="BR78" s="13" t="s">
        <v>755</v>
      </c>
      <c r="BS78" s="47">
        <f t="shared" si="93"/>
        <v>0.08900270537994934</v>
      </c>
      <c r="BT78" s="47">
        <f t="shared" si="94"/>
      </c>
      <c r="BU78" s="47">
        <f t="shared" si="95"/>
      </c>
      <c r="BV78" s="47">
        <f t="shared" si="96"/>
      </c>
      <c r="BW78" s="47">
        <f t="shared" si="97"/>
      </c>
      <c r="BX78" s="47">
        <f t="shared" si="98"/>
      </c>
      <c r="BY78" s="47">
        <f t="shared" si="99"/>
      </c>
      <c r="BZ78" s="47">
        <f t="shared" si="100"/>
      </c>
      <c r="CA78" s="47">
        <f t="shared" si="101"/>
      </c>
      <c r="CB78" s="47">
        <f t="shared" si="102"/>
      </c>
      <c r="CC78" s="47">
        <f t="shared" si="103"/>
        <v>0.030293204316221997</v>
      </c>
      <c r="CD78" s="47">
        <f t="shared" si="104"/>
      </c>
      <c r="CE78" s="47">
        <f t="shared" si="105"/>
      </c>
      <c r="CF78" s="47">
        <f t="shared" si="106"/>
      </c>
      <c r="CG78" s="47">
        <f t="shared" si="107"/>
      </c>
      <c r="CH78" s="47">
        <f t="shared" si="108"/>
      </c>
      <c r="CI78" s="47">
        <f t="shared" si="109"/>
      </c>
      <c r="CJ78" s="47">
        <f t="shared" si="110"/>
      </c>
      <c r="CK78" s="47">
        <f t="shared" si="111"/>
      </c>
      <c r="CL78" s="47">
        <f t="shared" si="112"/>
      </c>
    </row>
    <row r="79" spans="1:90" ht="12.75">
      <c r="A79" s="15" t="str">
        <f>'Gene Table'!D78</f>
        <v>Slc2a1</v>
      </c>
      <c r="B79" s="13" t="s">
        <v>549</v>
      </c>
      <c r="C79" s="14">
        <f>IF('Test Sample Data'!C78="","",IF(SUM('Test Sample Data'!C$3:C$98)&gt;10,IF(AND(ISNUMBER('Test Sample Data'!C78),'Test Sample Data'!C78&lt;35,'Test Sample Data'!C78&gt;0),'Test Sample Data'!C78,35),""))</f>
        <v>27.867332</v>
      </c>
      <c r="D79" s="14">
        <f>IF('Test Sample Data'!D78="","",IF(SUM('Test Sample Data'!D$3:D$98)&gt;10,IF(AND(ISNUMBER('Test Sample Data'!D78),'Test Sample Data'!D78&lt;35,'Test Sample Data'!D78&gt;0),'Test Sample Data'!D78,35),""))</f>
      </c>
      <c r="E79" s="14">
        <f>IF('Test Sample Data'!E78="","",IF(SUM('Test Sample Data'!E$3:E$98)&gt;10,IF(AND(ISNUMBER('Test Sample Data'!E78),'Test Sample Data'!E78&lt;35,'Test Sample Data'!E78&gt;0),'Test Sample Data'!E78,35),""))</f>
      </c>
      <c r="F79" s="14">
        <f>IF('Test Sample Data'!F78="","",IF(SUM('Test Sample Data'!F$3:F$98)&gt;10,IF(AND(ISNUMBER('Test Sample Data'!F78),'Test Sample Data'!F78&lt;35,'Test Sample Data'!F78&gt;0),'Test Sample Data'!F78,35),""))</f>
      </c>
      <c r="G79" s="14">
        <f>IF('Test Sample Data'!G78="","",IF(SUM('Test Sample Data'!G$3:G$98)&gt;10,IF(AND(ISNUMBER('Test Sample Data'!G78),'Test Sample Data'!G78&lt;35,'Test Sample Data'!G78&gt;0),'Test Sample Data'!G78,35),""))</f>
      </c>
      <c r="H79" s="14">
        <f>IF('Test Sample Data'!H78="","",IF(SUM('Test Sample Data'!H$3:H$98)&gt;10,IF(AND(ISNUMBER('Test Sample Data'!H78),'Test Sample Data'!H78&lt;35,'Test Sample Data'!H78&gt;0),'Test Sample Data'!H78,35),""))</f>
      </c>
      <c r="I79" s="14">
        <f>IF('Test Sample Data'!I78="","",IF(SUM('Test Sample Data'!I$3:I$98)&gt;10,IF(AND(ISNUMBER('Test Sample Data'!I78),'Test Sample Data'!I78&lt;35,'Test Sample Data'!I78&gt;0),'Test Sample Data'!I78,35),""))</f>
      </c>
      <c r="J79" s="14">
        <f>IF('Test Sample Data'!J78="","",IF(SUM('Test Sample Data'!J$3:J$98)&gt;10,IF(AND(ISNUMBER('Test Sample Data'!J78),'Test Sample Data'!J78&lt;35,'Test Sample Data'!J78&gt;0),'Test Sample Data'!J78,35),""))</f>
      </c>
      <c r="K79" s="14">
        <f>IF('Test Sample Data'!K78="","",IF(SUM('Test Sample Data'!K$3:K$98)&gt;10,IF(AND(ISNUMBER('Test Sample Data'!K78),'Test Sample Data'!K78&lt;35,'Test Sample Data'!K78&gt;0),'Test Sample Data'!K78,35),""))</f>
      </c>
      <c r="L79" s="14">
        <f>IF('Test Sample Data'!L78="","",IF(SUM('Test Sample Data'!L$3:L$98)&gt;10,IF(AND(ISNUMBER('Test Sample Data'!L78),'Test Sample Data'!L78&lt;35,'Test Sample Data'!L78&gt;0),'Test Sample Data'!L78,35),""))</f>
      </c>
      <c r="M79" s="14" t="str">
        <f>'Gene Table'!D78</f>
        <v>Slc2a1</v>
      </c>
      <c r="N79" s="13" t="s">
        <v>549</v>
      </c>
      <c r="O79" s="14">
        <f>IF('Control Sample Data'!C78="","",IF(SUM('Control Sample Data'!C$3:C$98)&gt;10,IF(AND(ISNUMBER('Control Sample Data'!C78),'Control Sample Data'!C78&lt;35,'Control Sample Data'!C78&gt;0),'Control Sample Data'!C78,35),""))</f>
        <v>26.752867</v>
      </c>
      <c r="P79" s="14">
        <f>IF('Control Sample Data'!D78="","",IF(SUM('Control Sample Data'!D$3:D$98)&gt;10,IF(AND(ISNUMBER('Control Sample Data'!D78),'Control Sample Data'!D78&lt;35,'Control Sample Data'!D78&gt;0),'Control Sample Data'!D78,35),""))</f>
      </c>
      <c r="Q79" s="14">
        <f>IF('Control Sample Data'!E78="","",IF(SUM('Control Sample Data'!E$3:E$98)&gt;10,IF(AND(ISNUMBER('Control Sample Data'!E78),'Control Sample Data'!E78&lt;35,'Control Sample Data'!E78&gt;0),'Control Sample Data'!E78,35),""))</f>
      </c>
      <c r="R79" s="14">
        <f>IF('Control Sample Data'!F78="","",IF(SUM('Control Sample Data'!F$3:F$98)&gt;10,IF(AND(ISNUMBER('Control Sample Data'!F78),'Control Sample Data'!F78&lt;35,'Control Sample Data'!F78&gt;0),'Control Sample Data'!F78,35),""))</f>
      </c>
      <c r="S79" s="14">
        <f>IF('Control Sample Data'!G78="","",IF(SUM('Control Sample Data'!G$3:G$98)&gt;10,IF(AND(ISNUMBER('Control Sample Data'!G78),'Control Sample Data'!G78&lt;35,'Control Sample Data'!G78&gt;0),'Control Sample Data'!G78,35),""))</f>
      </c>
      <c r="T79" s="14">
        <f>IF('Control Sample Data'!H78="","",IF(SUM('Control Sample Data'!H$3:H$98)&gt;10,IF(AND(ISNUMBER('Control Sample Data'!H78),'Control Sample Data'!H78&lt;35,'Control Sample Data'!H78&gt;0),'Control Sample Data'!H78,35),""))</f>
      </c>
      <c r="U79" s="14">
        <f>IF('Control Sample Data'!I78="","",IF(SUM('Control Sample Data'!I$3:I$98)&gt;10,IF(AND(ISNUMBER('Control Sample Data'!I78),'Control Sample Data'!I78&lt;35,'Control Sample Data'!I78&gt;0),'Control Sample Data'!I78,35),""))</f>
      </c>
      <c r="V79" s="14">
        <f>IF('Control Sample Data'!J78="","",IF(SUM('Control Sample Data'!J$3:J$98)&gt;10,IF(AND(ISNUMBER('Control Sample Data'!J78),'Control Sample Data'!J78&lt;35,'Control Sample Data'!J78&gt;0),'Control Sample Data'!J78,35),""))</f>
      </c>
      <c r="W79" s="14">
        <f>IF('Control Sample Data'!K78="","",IF(SUM('Control Sample Data'!K$3:K$98)&gt;10,IF(AND(ISNUMBER('Control Sample Data'!K78),'Control Sample Data'!K78&lt;35,'Control Sample Data'!K78&gt;0),'Control Sample Data'!K78,35),""))</f>
      </c>
      <c r="X79" s="14">
        <f>IF('Control Sample Data'!L78="","",IF(SUM('Control Sample Data'!L$3:L$98)&gt;10,IF(AND(ISNUMBER('Control Sample Data'!L78),'Control Sample Data'!L78&lt;35,'Control Sample Data'!L78&gt;0),'Control Sample Data'!L78,35),""))</f>
      </c>
      <c r="AS79" s="12" t="str">
        <f t="shared" si="91"/>
        <v>Slc2a1</v>
      </c>
      <c r="AT79" s="13" t="s">
        <v>549</v>
      </c>
      <c r="AU79" s="14">
        <f t="shared" si="71"/>
        <v>12.114415000000001</v>
      </c>
      <c r="AV79" s="14">
        <f t="shared" si="72"/>
      </c>
      <c r="AW79" s="14">
        <f t="shared" si="73"/>
      </c>
      <c r="AX79" s="14">
        <f t="shared" si="74"/>
      </c>
      <c r="AY79" s="14">
        <f t="shared" si="75"/>
      </c>
      <c r="AZ79" s="14">
        <f t="shared" si="76"/>
      </c>
      <c r="BA79" s="14">
        <f t="shared" si="77"/>
      </c>
      <c r="BB79" s="14">
        <f t="shared" si="78"/>
      </c>
      <c r="BC79" s="14">
        <f t="shared" si="79"/>
      </c>
      <c r="BD79" s="14">
        <f t="shared" si="80"/>
      </c>
      <c r="BE79" s="14">
        <f t="shared" si="81"/>
        <v>11.004466999999998</v>
      </c>
      <c r="BF79" s="14">
        <f t="shared" si="82"/>
      </c>
      <c r="BG79" s="14">
        <f t="shared" si="83"/>
      </c>
      <c r="BH79" s="14">
        <f t="shared" si="84"/>
      </c>
      <c r="BI79" s="14">
        <f t="shared" si="85"/>
      </c>
      <c r="BJ79" s="14">
        <f t="shared" si="86"/>
      </c>
      <c r="BK79" s="14">
        <f t="shared" si="87"/>
      </c>
      <c r="BL79" s="14">
        <f t="shared" si="88"/>
      </c>
      <c r="BM79" s="14">
        <f t="shared" si="89"/>
      </c>
      <c r="BN79" s="14">
        <f t="shared" si="90"/>
      </c>
      <c r="BO79" s="46">
        <f t="shared" si="69"/>
        <v>12.114415000000001</v>
      </c>
      <c r="BP79" s="46">
        <f t="shared" si="70"/>
        <v>11.004466999999998</v>
      </c>
      <c r="BQ79" s="44" t="str">
        <f t="shared" si="92"/>
        <v>Slc2a1</v>
      </c>
      <c r="BR79" s="13" t="s">
        <v>756</v>
      </c>
      <c r="BS79" s="47">
        <f t="shared" si="93"/>
        <v>0.00022552656493207848</v>
      </c>
      <c r="BT79" s="47">
        <f t="shared" si="94"/>
      </c>
      <c r="BU79" s="47">
        <f t="shared" si="95"/>
      </c>
      <c r="BV79" s="47">
        <f t="shared" si="96"/>
      </c>
      <c r="BW79" s="47">
        <f t="shared" si="97"/>
      </c>
      <c r="BX79" s="47">
        <f t="shared" si="98"/>
      </c>
      <c r="BY79" s="47">
        <f t="shared" si="99"/>
      </c>
      <c r="BZ79" s="47">
        <f t="shared" si="100"/>
      </c>
      <c r="CA79" s="47">
        <f t="shared" si="101"/>
      </c>
      <c r="CB79" s="47">
        <f t="shared" si="102"/>
      </c>
      <c r="CC79" s="47">
        <f t="shared" si="103"/>
        <v>0.0004867717285654361</v>
      </c>
      <c r="CD79" s="47">
        <f t="shared" si="104"/>
      </c>
      <c r="CE79" s="47">
        <f t="shared" si="105"/>
      </c>
      <c r="CF79" s="47">
        <f t="shared" si="106"/>
      </c>
      <c r="CG79" s="47">
        <f t="shared" si="107"/>
      </c>
      <c r="CH79" s="47">
        <f t="shared" si="108"/>
      </c>
      <c r="CI79" s="47">
        <f t="shared" si="109"/>
      </c>
      <c r="CJ79" s="47">
        <f t="shared" si="110"/>
      </c>
      <c r="CK79" s="47">
        <f t="shared" si="111"/>
      </c>
      <c r="CL79" s="47">
        <f t="shared" si="112"/>
      </c>
    </row>
    <row r="80" spans="1:90" ht="12.75">
      <c r="A80" s="15" t="str">
        <f>'Gene Table'!D79</f>
        <v>Slc2a2</v>
      </c>
      <c r="B80" s="13" t="s">
        <v>555</v>
      </c>
      <c r="C80" s="14">
        <f>IF('Test Sample Data'!C79="","",IF(SUM('Test Sample Data'!C$3:C$98)&gt;10,IF(AND(ISNUMBER('Test Sample Data'!C79),'Test Sample Data'!C79&lt;35,'Test Sample Data'!C79&gt;0),'Test Sample Data'!C79,35),""))</f>
        <v>23.890467</v>
      </c>
      <c r="D80" s="14">
        <f>IF('Test Sample Data'!D79="","",IF(SUM('Test Sample Data'!D$3:D$98)&gt;10,IF(AND(ISNUMBER('Test Sample Data'!D79),'Test Sample Data'!D79&lt;35,'Test Sample Data'!D79&gt;0),'Test Sample Data'!D79,35),""))</f>
      </c>
      <c r="E80" s="14">
        <f>IF('Test Sample Data'!E79="","",IF(SUM('Test Sample Data'!E$3:E$98)&gt;10,IF(AND(ISNUMBER('Test Sample Data'!E79),'Test Sample Data'!E79&lt;35,'Test Sample Data'!E79&gt;0),'Test Sample Data'!E79,35),""))</f>
      </c>
      <c r="F80" s="14">
        <f>IF('Test Sample Data'!F79="","",IF(SUM('Test Sample Data'!F$3:F$98)&gt;10,IF(AND(ISNUMBER('Test Sample Data'!F79),'Test Sample Data'!F79&lt;35,'Test Sample Data'!F79&gt;0),'Test Sample Data'!F79,35),""))</f>
      </c>
      <c r="G80" s="14">
        <f>IF('Test Sample Data'!G79="","",IF(SUM('Test Sample Data'!G$3:G$98)&gt;10,IF(AND(ISNUMBER('Test Sample Data'!G79),'Test Sample Data'!G79&lt;35,'Test Sample Data'!G79&gt;0),'Test Sample Data'!G79,35),""))</f>
      </c>
      <c r="H80" s="14">
        <f>IF('Test Sample Data'!H79="","",IF(SUM('Test Sample Data'!H$3:H$98)&gt;10,IF(AND(ISNUMBER('Test Sample Data'!H79),'Test Sample Data'!H79&lt;35,'Test Sample Data'!H79&gt;0),'Test Sample Data'!H79,35),""))</f>
      </c>
      <c r="I80" s="14">
        <f>IF('Test Sample Data'!I79="","",IF(SUM('Test Sample Data'!I$3:I$98)&gt;10,IF(AND(ISNUMBER('Test Sample Data'!I79),'Test Sample Data'!I79&lt;35,'Test Sample Data'!I79&gt;0),'Test Sample Data'!I79,35),""))</f>
      </c>
      <c r="J80" s="14">
        <f>IF('Test Sample Data'!J79="","",IF(SUM('Test Sample Data'!J$3:J$98)&gt;10,IF(AND(ISNUMBER('Test Sample Data'!J79),'Test Sample Data'!J79&lt;35,'Test Sample Data'!J79&gt;0),'Test Sample Data'!J79,35),""))</f>
      </c>
      <c r="K80" s="14">
        <f>IF('Test Sample Data'!K79="","",IF(SUM('Test Sample Data'!K$3:K$98)&gt;10,IF(AND(ISNUMBER('Test Sample Data'!K79),'Test Sample Data'!K79&lt;35,'Test Sample Data'!K79&gt;0),'Test Sample Data'!K79,35),""))</f>
      </c>
      <c r="L80" s="14">
        <f>IF('Test Sample Data'!L79="","",IF(SUM('Test Sample Data'!L$3:L$98)&gt;10,IF(AND(ISNUMBER('Test Sample Data'!L79),'Test Sample Data'!L79&lt;35,'Test Sample Data'!L79&gt;0),'Test Sample Data'!L79,35),""))</f>
      </c>
      <c r="M80" s="14" t="str">
        <f>'Gene Table'!D79</f>
        <v>Slc2a2</v>
      </c>
      <c r="N80" s="13" t="s">
        <v>555</v>
      </c>
      <c r="O80" s="14">
        <f>IF('Control Sample Data'!C79="","",IF(SUM('Control Sample Data'!C$3:C$98)&gt;10,IF(AND(ISNUMBER('Control Sample Data'!C79),'Control Sample Data'!C79&lt;35,'Control Sample Data'!C79&gt;0),'Control Sample Data'!C79,35),""))</f>
        <v>22.596828</v>
      </c>
      <c r="P80" s="14">
        <f>IF('Control Sample Data'!D79="","",IF(SUM('Control Sample Data'!D$3:D$98)&gt;10,IF(AND(ISNUMBER('Control Sample Data'!D79),'Control Sample Data'!D79&lt;35,'Control Sample Data'!D79&gt;0),'Control Sample Data'!D79,35),""))</f>
      </c>
      <c r="Q80" s="14">
        <f>IF('Control Sample Data'!E79="","",IF(SUM('Control Sample Data'!E$3:E$98)&gt;10,IF(AND(ISNUMBER('Control Sample Data'!E79),'Control Sample Data'!E79&lt;35,'Control Sample Data'!E79&gt;0),'Control Sample Data'!E79,35),""))</f>
      </c>
      <c r="R80" s="14">
        <f>IF('Control Sample Data'!F79="","",IF(SUM('Control Sample Data'!F$3:F$98)&gt;10,IF(AND(ISNUMBER('Control Sample Data'!F79),'Control Sample Data'!F79&lt;35,'Control Sample Data'!F79&gt;0),'Control Sample Data'!F79,35),""))</f>
      </c>
      <c r="S80" s="14">
        <f>IF('Control Sample Data'!G79="","",IF(SUM('Control Sample Data'!G$3:G$98)&gt;10,IF(AND(ISNUMBER('Control Sample Data'!G79),'Control Sample Data'!G79&lt;35,'Control Sample Data'!G79&gt;0),'Control Sample Data'!G79,35),""))</f>
      </c>
      <c r="T80" s="14">
        <f>IF('Control Sample Data'!H79="","",IF(SUM('Control Sample Data'!H$3:H$98)&gt;10,IF(AND(ISNUMBER('Control Sample Data'!H79),'Control Sample Data'!H79&lt;35,'Control Sample Data'!H79&gt;0),'Control Sample Data'!H79,35),""))</f>
      </c>
      <c r="U80" s="14">
        <f>IF('Control Sample Data'!I79="","",IF(SUM('Control Sample Data'!I$3:I$98)&gt;10,IF(AND(ISNUMBER('Control Sample Data'!I79),'Control Sample Data'!I79&lt;35,'Control Sample Data'!I79&gt;0),'Control Sample Data'!I79,35),""))</f>
      </c>
      <c r="V80" s="14">
        <f>IF('Control Sample Data'!J79="","",IF(SUM('Control Sample Data'!J$3:J$98)&gt;10,IF(AND(ISNUMBER('Control Sample Data'!J79),'Control Sample Data'!J79&lt;35,'Control Sample Data'!J79&gt;0),'Control Sample Data'!J79,35),""))</f>
      </c>
      <c r="W80" s="14">
        <f>IF('Control Sample Data'!K79="","",IF(SUM('Control Sample Data'!K$3:K$98)&gt;10,IF(AND(ISNUMBER('Control Sample Data'!K79),'Control Sample Data'!K79&lt;35,'Control Sample Data'!K79&gt;0),'Control Sample Data'!K79,35),""))</f>
      </c>
      <c r="X80" s="14">
        <f>IF('Control Sample Data'!L79="","",IF(SUM('Control Sample Data'!L$3:L$98)&gt;10,IF(AND(ISNUMBER('Control Sample Data'!L79),'Control Sample Data'!L79&lt;35,'Control Sample Data'!L79&gt;0),'Control Sample Data'!L79,35),""))</f>
      </c>
      <c r="AS80" s="12" t="str">
        <f t="shared" si="91"/>
        <v>Slc2a2</v>
      </c>
      <c r="AT80" s="13" t="s">
        <v>555</v>
      </c>
      <c r="AU80" s="14">
        <f t="shared" si="71"/>
        <v>8.137550000000001</v>
      </c>
      <c r="AV80" s="14">
        <f t="shared" si="72"/>
      </c>
      <c r="AW80" s="14">
        <f t="shared" si="73"/>
      </c>
      <c r="AX80" s="14">
        <f t="shared" si="74"/>
      </c>
      <c r="AY80" s="14">
        <f t="shared" si="75"/>
      </c>
      <c r="AZ80" s="14">
        <f t="shared" si="76"/>
      </c>
      <c r="BA80" s="14">
        <f t="shared" si="77"/>
      </c>
      <c r="BB80" s="14">
        <f t="shared" si="78"/>
      </c>
      <c r="BC80" s="14">
        <f t="shared" si="79"/>
      </c>
      <c r="BD80" s="14">
        <f t="shared" si="80"/>
      </c>
      <c r="BE80" s="14">
        <f t="shared" si="81"/>
        <v>6.848427999999998</v>
      </c>
      <c r="BF80" s="14">
        <f t="shared" si="82"/>
      </c>
      <c r="BG80" s="14">
        <f t="shared" si="83"/>
      </c>
      <c r="BH80" s="14">
        <f t="shared" si="84"/>
      </c>
      <c r="BI80" s="14">
        <f t="shared" si="85"/>
      </c>
      <c r="BJ80" s="14">
        <f t="shared" si="86"/>
      </c>
      <c r="BK80" s="14">
        <f t="shared" si="87"/>
      </c>
      <c r="BL80" s="14">
        <f t="shared" si="88"/>
      </c>
      <c r="BM80" s="14">
        <f t="shared" si="89"/>
      </c>
      <c r="BN80" s="14">
        <f t="shared" si="90"/>
      </c>
      <c r="BO80" s="46">
        <f t="shared" si="69"/>
        <v>8.137550000000001</v>
      </c>
      <c r="BP80" s="46">
        <f t="shared" si="70"/>
        <v>6.848427999999998</v>
      </c>
      <c r="BQ80" s="44" t="str">
        <f t="shared" si="92"/>
        <v>Slc2a2</v>
      </c>
      <c r="BR80" s="13" t="s">
        <v>757</v>
      </c>
      <c r="BS80" s="47">
        <f t="shared" si="93"/>
        <v>0.0035510219660411842</v>
      </c>
      <c r="BT80" s="47">
        <f t="shared" si="94"/>
      </c>
      <c r="BU80" s="47">
        <f t="shared" si="95"/>
      </c>
      <c r="BV80" s="47">
        <f t="shared" si="96"/>
      </c>
      <c r="BW80" s="47">
        <f t="shared" si="97"/>
      </c>
      <c r="BX80" s="47">
        <f t="shared" si="98"/>
      </c>
      <c r="BY80" s="47">
        <f t="shared" si="99"/>
      </c>
      <c r="BZ80" s="47">
        <f t="shared" si="100"/>
      </c>
      <c r="CA80" s="47">
        <f t="shared" si="101"/>
      </c>
      <c r="CB80" s="47">
        <f t="shared" si="102"/>
      </c>
      <c r="CC80" s="47">
        <f t="shared" si="103"/>
        <v>0.008677962095778029</v>
      </c>
      <c r="CD80" s="47">
        <f t="shared" si="104"/>
      </c>
      <c r="CE80" s="47">
        <f t="shared" si="105"/>
      </c>
      <c r="CF80" s="47">
        <f t="shared" si="106"/>
      </c>
      <c r="CG80" s="47">
        <f t="shared" si="107"/>
      </c>
      <c r="CH80" s="47">
        <f t="shared" si="108"/>
      </c>
      <c r="CI80" s="47">
        <f t="shared" si="109"/>
      </c>
      <c r="CJ80" s="47">
        <f t="shared" si="110"/>
      </c>
      <c r="CK80" s="47">
        <f t="shared" si="111"/>
      </c>
      <c r="CL80" s="47">
        <f t="shared" si="112"/>
      </c>
    </row>
    <row r="81" spans="1:90" ht="12.75">
      <c r="A81" s="15" t="str">
        <f>'Gene Table'!D80</f>
        <v>Slc2a4</v>
      </c>
      <c r="B81" s="13" t="s">
        <v>561</v>
      </c>
      <c r="C81" s="14">
        <f>IF('Test Sample Data'!C80="","",IF(SUM('Test Sample Data'!C$3:C$98)&gt;10,IF(AND(ISNUMBER('Test Sample Data'!C80),'Test Sample Data'!C80&lt;35,'Test Sample Data'!C80&gt;0),'Test Sample Data'!C80,35),""))</f>
        <v>30.289349</v>
      </c>
      <c r="D81" s="14">
        <f>IF('Test Sample Data'!D80="","",IF(SUM('Test Sample Data'!D$3:D$98)&gt;10,IF(AND(ISNUMBER('Test Sample Data'!D80),'Test Sample Data'!D80&lt;35,'Test Sample Data'!D80&gt;0),'Test Sample Data'!D80,35),""))</f>
      </c>
      <c r="E81" s="14">
        <f>IF('Test Sample Data'!E80="","",IF(SUM('Test Sample Data'!E$3:E$98)&gt;10,IF(AND(ISNUMBER('Test Sample Data'!E80),'Test Sample Data'!E80&lt;35,'Test Sample Data'!E80&gt;0),'Test Sample Data'!E80,35),""))</f>
      </c>
      <c r="F81" s="14">
        <f>IF('Test Sample Data'!F80="","",IF(SUM('Test Sample Data'!F$3:F$98)&gt;10,IF(AND(ISNUMBER('Test Sample Data'!F80),'Test Sample Data'!F80&lt;35,'Test Sample Data'!F80&gt;0),'Test Sample Data'!F80,35),""))</f>
      </c>
      <c r="G81" s="14">
        <f>IF('Test Sample Data'!G80="","",IF(SUM('Test Sample Data'!G$3:G$98)&gt;10,IF(AND(ISNUMBER('Test Sample Data'!G80),'Test Sample Data'!G80&lt;35,'Test Sample Data'!G80&gt;0),'Test Sample Data'!G80,35),""))</f>
      </c>
      <c r="H81" s="14">
        <f>IF('Test Sample Data'!H80="","",IF(SUM('Test Sample Data'!H$3:H$98)&gt;10,IF(AND(ISNUMBER('Test Sample Data'!H80),'Test Sample Data'!H80&lt;35,'Test Sample Data'!H80&gt;0),'Test Sample Data'!H80,35),""))</f>
      </c>
      <c r="I81" s="14">
        <f>IF('Test Sample Data'!I80="","",IF(SUM('Test Sample Data'!I$3:I$98)&gt;10,IF(AND(ISNUMBER('Test Sample Data'!I80),'Test Sample Data'!I80&lt;35,'Test Sample Data'!I80&gt;0),'Test Sample Data'!I80,35),""))</f>
      </c>
      <c r="J81" s="14">
        <f>IF('Test Sample Data'!J80="","",IF(SUM('Test Sample Data'!J$3:J$98)&gt;10,IF(AND(ISNUMBER('Test Sample Data'!J80),'Test Sample Data'!J80&lt;35,'Test Sample Data'!J80&gt;0),'Test Sample Data'!J80,35),""))</f>
      </c>
      <c r="K81" s="14">
        <f>IF('Test Sample Data'!K80="","",IF(SUM('Test Sample Data'!K$3:K$98)&gt;10,IF(AND(ISNUMBER('Test Sample Data'!K80),'Test Sample Data'!K80&lt;35,'Test Sample Data'!K80&gt;0),'Test Sample Data'!K80,35),""))</f>
      </c>
      <c r="L81" s="14">
        <f>IF('Test Sample Data'!L80="","",IF(SUM('Test Sample Data'!L$3:L$98)&gt;10,IF(AND(ISNUMBER('Test Sample Data'!L80),'Test Sample Data'!L80&lt;35,'Test Sample Data'!L80&gt;0),'Test Sample Data'!L80,35),""))</f>
      </c>
      <c r="M81" s="14" t="str">
        <f>'Gene Table'!D80</f>
        <v>Slc2a4</v>
      </c>
      <c r="N81" s="13" t="s">
        <v>561</v>
      </c>
      <c r="O81" s="14">
        <f>IF('Control Sample Data'!C80="","",IF(SUM('Control Sample Data'!C$3:C$98)&gt;10,IF(AND(ISNUMBER('Control Sample Data'!C80),'Control Sample Data'!C80&lt;35,'Control Sample Data'!C80&gt;0),'Control Sample Data'!C80,35),""))</f>
        <v>30.602425</v>
      </c>
      <c r="P81" s="14">
        <f>IF('Control Sample Data'!D80="","",IF(SUM('Control Sample Data'!D$3:D$98)&gt;10,IF(AND(ISNUMBER('Control Sample Data'!D80),'Control Sample Data'!D80&lt;35,'Control Sample Data'!D80&gt;0),'Control Sample Data'!D80,35),""))</f>
      </c>
      <c r="Q81" s="14">
        <f>IF('Control Sample Data'!E80="","",IF(SUM('Control Sample Data'!E$3:E$98)&gt;10,IF(AND(ISNUMBER('Control Sample Data'!E80),'Control Sample Data'!E80&lt;35,'Control Sample Data'!E80&gt;0),'Control Sample Data'!E80,35),""))</f>
      </c>
      <c r="R81" s="14">
        <f>IF('Control Sample Data'!F80="","",IF(SUM('Control Sample Data'!F$3:F$98)&gt;10,IF(AND(ISNUMBER('Control Sample Data'!F80),'Control Sample Data'!F80&lt;35,'Control Sample Data'!F80&gt;0),'Control Sample Data'!F80,35),""))</f>
      </c>
      <c r="S81" s="14">
        <f>IF('Control Sample Data'!G80="","",IF(SUM('Control Sample Data'!G$3:G$98)&gt;10,IF(AND(ISNUMBER('Control Sample Data'!G80),'Control Sample Data'!G80&lt;35,'Control Sample Data'!G80&gt;0),'Control Sample Data'!G80,35),""))</f>
      </c>
      <c r="T81" s="14">
        <f>IF('Control Sample Data'!H80="","",IF(SUM('Control Sample Data'!H$3:H$98)&gt;10,IF(AND(ISNUMBER('Control Sample Data'!H80),'Control Sample Data'!H80&lt;35,'Control Sample Data'!H80&gt;0),'Control Sample Data'!H80,35),""))</f>
      </c>
      <c r="U81" s="14">
        <f>IF('Control Sample Data'!I80="","",IF(SUM('Control Sample Data'!I$3:I$98)&gt;10,IF(AND(ISNUMBER('Control Sample Data'!I80),'Control Sample Data'!I80&lt;35,'Control Sample Data'!I80&gt;0),'Control Sample Data'!I80,35),""))</f>
      </c>
      <c r="V81" s="14">
        <f>IF('Control Sample Data'!J80="","",IF(SUM('Control Sample Data'!J$3:J$98)&gt;10,IF(AND(ISNUMBER('Control Sample Data'!J80),'Control Sample Data'!J80&lt;35,'Control Sample Data'!J80&gt;0),'Control Sample Data'!J80,35),""))</f>
      </c>
      <c r="W81" s="14">
        <f>IF('Control Sample Data'!K80="","",IF(SUM('Control Sample Data'!K$3:K$98)&gt;10,IF(AND(ISNUMBER('Control Sample Data'!K80),'Control Sample Data'!K80&lt;35,'Control Sample Data'!K80&gt;0),'Control Sample Data'!K80,35),""))</f>
      </c>
      <c r="X81" s="14">
        <f>IF('Control Sample Data'!L80="","",IF(SUM('Control Sample Data'!L$3:L$98)&gt;10,IF(AND(ISNUMBER('Control Sample Data'!L80),'Control Sample Data'!L80&lt;35,'Control Sample Data'!L80&gt;0),'Control Sample Data'!L80,35),""))</f>
      </c>
      <c r="AS81" s="12" t="str">
        <f t="shared" si="91"/>
        <v>Slc2a4</v>
      </c>
      <c r="AT81" s="13" t="s">
        <v>561</v>
      </c>
      <c r="AU81" s="14">
        <f t="shared" si="71"/>
        <v>14.536432000000001</v>
      </c>
      <c r="AV81" s="14">
        <f t="shared" si="72"/>
      </c>
      <c r="AW81" s="14">
        <f t="shared" si="73"/>
      </c>
      <c r="AX81" s="14">
        <f t="shared" si="74"/>
      </c>
      <c r="AY81" s="14">
        <f t="shared" si="75"/>
      </c>
      <c r="AZ81" s="14">
        <f t="shared" si="76"/>
      </c>
      <c r="BA81" s="14">
        <f t="shared" si="77"/>
      </c>
      <c r="BB81" s="14">
        <f t="shared" si="78"/>
      </c>
      <c r="BC81" s="14">
        <f t="shared" si="79"/>
      </c>
      <c r="BD81" s="14">
        <f t="shared" si="80"/>
      </c>
      <c r="BE81" s="14">
        <f t="shared" si="81"/>
        <v>14.854025</v>
      </c>
      <c r="BF81" s="14">
        <f t="shared" si="82"/>
      </c>
      <c r="BG81" s="14">
        <f t="shared" si="83"/>
      </c>
      <c r="BH81" s="14">
        <f t="shared" si="84"/>
      </c>
      <c r="BI81" s="14">
        <f t="shared" si="85"/>
      </c>
      <c r="BJ81" s="14">
        <f t="shared" si="86"/>
      </c>
      <c r="BK81" s="14">
        <f t="shared" si="87"/>
      </c>
      <c r="BL81" s="14">
        <f t="shared" si="88"/>
      </c>
      <c r="BM81" s="14">
        <f t="shared" si="89"/>
      </c>
      <c r="BN81" s="14">
        <f t="shared" si="90"/>
      </c>
      <c r="BO81" s="46">
        <f t="shared" si="69"/>
        <v>14.536432000000001</v>
      </c>
      <c r="BP81" s="46">
        <f t="shared" si="70"/>
        <v>14.854025</v>
      </c>
      <c r="BQ81" s="44" t="str">
        <f t="shared" si="92"/>
        <v>Slc2a4</v>
      </c>
      <c r="BR81" s="13" t="s">
        <v>758</v>
      </c>
      <c r="BS81" s="47">
        <f t="shared" si="93"/>
        <v>4.208215174568415E-05</v>
      </c>
      <c r="BT81" s="47">
        <f t="shared" si="94"/>
      </c>
      <c r="BU81" s="47">
        <f t="shared" si="95"/>
      </c>
      <c r="BV81" s="47">
        <f t="shared" si="96"/>
      </c>
      <c r="BW81" s="47">
        <f t="shared" si="97"/>
      </c>
      <c r="BX81" s="47">
        <f t="shared" si="98"/>
      </c>
      <c r="BY81" s="47">
        <f t="shared" si="99"/>
      </c>
      <c r="BZ81" s="47">
        <f t="shared" si="100"/>
      </c>
      <c r="CA81" s="47">
        <f t="shared" si="101"/>
      </c>
      <c r="CB81" s="47">
        <f t="shared" si="102"/>
      </c>
      <c r="CC81" s="47">
        <f t="shared" si="103"/>
        <v>3.3767034274914176E-05</v>
      </c>
      <c r="CD81" s="47">
        <f t="shared" si="104"/>
      </c>
      <c r="CE81" s="47">
        <f t="shared" si="105"/>
      </c>
      <c r="CF81" s="47">
        <f t="shared" si="106"/>
      </c>
      <c r="CG81" s="47">
        <f t="shared" si="107"/>
      </c>
      <c r="CH81" s="47">
        <f t="shared" si="108"/>
      </c>
      <c r="CI81" s="47">
        <f t="shared" si="109"/>
      </c>
      <c r="CJ81" s="47">
        <f t="shared" si="110"/>
      </c>
      <c r="CK81" s="47">
        <f t="shared" si="111"/>
      </c>
      <c r="CL81" s="47">
        <f t="shared" si="112"/>
      </c>
    </row>
    <row r="82" spans="1:90" ht="12.75">
      <c r="A82" s="15" t="str">
        <f>'Gene Table'!D81</f>
        <v>Socs3</v>
      </c>
      <c r="B82" s="13" t="s">
        <v>567</v>
      </c>
      <c r="C82" s="14">
        <f>IF('Test Sample Data'!C81="","",IF(SUM('Test Sample Data'!C$3:C$98)&gt;10,IF(AND(ISNUMBER('Test Sample Data'!C81),'Test Sample Data'!C81&lt;35,'Test Sample Data'!C81&gt;0),'Test Sample Data'!C81,35),""))</f>
        <v>27.819733</v>
      </c>
      <c r="D82" s="14">
        <f>IF('Test Sample Data'!D81="","",IF(SUM('Test Sample Data'!D$3:D$98)&gt;10,IF(AND(ISNUMBER('Test Sample Data'!D81),'Test Sample Data'!D81&lt;35,'Test Sample Data'!D81&gt;0),'Test Sample Data'!D81,35),""))</f>
      </c>
      <c r="E82" s="14">
        <f>IF('Test Sample Data'!E81="","",IF(SUM('Test Sample Data'!E$3:E$98)&gt;10,IF(AND(ISNUMBER('Test Sample Data'!E81),'Test Sample Data'!E81&lt;35,'Test Sample Data'!E81&gt;0),'Test Sample Data'!E81,35),""))</f>
      </c>
      <c r="F82" s="14">
        <f>IF('Test Sample Data'!F81="","",IF(SUM('Test Sample Data'!F$3:F$98)&gt;10,IF(AND(ISNUMBER('Test Sample Data'!F81),'Test Sample Data'!F81&lt;35,'Test Sample Data'!F81&gt;0),'Test Sample Data'!F81,35),""))</f>
      </c>
      <c r="G82" s="14">
        <f>IF('Test Sample Data'!G81="","",IF(SUM('Test Sample Data'!G$3:G$98)&gt;10,IF(AND(ISNUMBER('Test Sample Data'!G81),'Test Sample Data'!G81&lt;35,'Test Sample Data'!G81&gt;0),'Test Sample Data'!G81,35),""))</f>
      </c>
      <c r="H82" s="14">
        <f>IF('Test Sample Data'!H81="","",IF(SUM('Test Sample Data'!H$3:H$98)&gt;10,IF(AND(ISNUMBER('Test Sample Data'!H81),'Test Sample Data'!H81&lt;35,'Test Sample Data'!H81&gt;0),'Test Sample Data'!H81,35),""))</f>
      </c>
      <c r="I82" s="14">
        <f>IF('Test Sample Data'!I81="","",IF(SUM('Test Sample Data'!I$3:I$98)&gt;10,IF(AND(ISNUMBER('Test Sample Data'!I81),'Test Sample Data'!I81&lt;35,'Test Sample Data'!I81&gt;0),'Test Sample Data'!I81,35),""))</f>
      </c>
      <c r="J82" s="14">
        <f>IF('Test Sample Data'!J81="","",IF(SUM('Test Sample Data'!J$3:J$98)&gt;10,IF(AND(ISNUMBER('Test Sample Data'!J81),'Test Sample Data'!J81&lt;35,'Test Sample Data'!J81&gt;0),'Test Sample Data'!J81,35),""))</f>
      </c>
      <c r="K82" s="14">
        <f>IF('Test Sample Data'!K81="","",IF(SUM('Test Sample Data'!K$3:K$98)&gt;10,IF(AND(ISNUMBER('Test Sample Data'!K81),'Test Sample Data'!K81&lt;35,'Test Sample Data'!K81&gt;0),'Test Sample Data'!K81,35),""))</f>
      </c>
      <c r="L82" s="14">
        <f>IF('Test Sample Data'!L81="","",IF(SUM('Test Sample Data'!L$3:L$98)&gt;10,IF(AND(ISNUMBER('Test Sample Data'!L81),'Test Sample Data'!L81&lt;35,'Test Sample Data'!L81&gt;0),'Test Sample Data'!L81,35),""))</f>
      </c>
      <c r="M82" s="14" t="str">
        <f>'Gene Table'!D81</f>
        <v>Socs3</v>
      </c>
      <c r="N82" s="13" t="s">
        <v>567</v>
      </c>
      <c r="O82" s="14">
        <f>IF('Control Sample Data'!C81="","",IF(SUM('Control Sample Data'!C$3:C$98)&gt;10,IF(AND(ISNUMBER('Control Sample Data'!C81),'Control Sample Data'!C81&lt;35,'Control Sample Data'!C81&gt;0),'Control Sample Data'!C81,35),""))</f>
        <v>25.9035</v>
      </c>
      <c r="P82" s="14">
        <f>IF('Control Sample Data'!D81="","",IF(SUM('Control Sample Data'!D$3:D$98)&gt;10,IF(AND(ISNUMBER('Control Sample Data'!D81),'Control Sample Data'!D81&lt;35,'Control Sample Data'!D81&gt;0),'Control Sample Data'!D81,35),""))</f>
      </c>
      <c r="Q82" s="14">
        <f>IF('Control Sample Data'!E81="","",IF(SUM('Control Sample Data'!E$3:E$98)&gt;10,IF(AND(ISNUMBER('Control Sample Data'!E81),'Control Sample Data'!E81&lt;35,'Control Sample Data'!E81&gt;0),'Control Sample Data'!E81,35),""))</f>
      </c>
      <c r="R82" s="14">
        <f>IF('Control Sample Data'!F81="","",IF(SUM('Control Sample Data'!F$3:F$98)&gt;10,IF(AND(ISNUMBER('Control Sample Data'!F81),'Control Sample Data'!F81&lt;35,'Control Sample Data'!F81&gt;0),'Control Sample Data'!F81,35),""))</f>
      </c>
      <c r="S82" s="14">
        <f>IF('Control Sample Data'!G81="","",IF(SUM('Control Sample Data'!G$3:G$98)&gt;10,IF(AND(ISNUMBER('Control Sample Data'!G81),'Control Sample Data'!G81&lt;35,'Control Sample Data'!G81&gt;0),'Control Sample Data'!G81,35),""))</f>
      </c>
      <c r="T82" s="14">
        <f>IF('Control Sample Data'!H81="","",IF(SUM('Control Sample Data'!H$3:H$98)&gt;10,IF(AND(ISNUMBER('Control Sample Data'!H81),'Control Sample Data'!H81&lt;35,'Control Sample Data'!H81&gt;0),'Control Sample Data'!H81,35),""))</f>
      </c>
      <c r="U82" s="14">
        <f>IF('Control Sample Data'!I81="","",IF(SUM('Control Sample Data'!I$3:I$98)&gt;10,IF(AND(ISNUMBER('Control Sample Data'!I81),'Control Sample Data'!I81&lt;35,'Control Sample Data'!I81&gt;0),'Control Sample Data'!I81,35),""))</f>
      </c>
      <c r="V82" s="14">
        <f>IF('Control Sample Data'!J81="","",IF(SUM('Control Sample Data'!J$3:J$98)&gt;10,IF(AND(ISNUMBER('Control Sample Data'!J81),'Control Sample Data'!J81&lt;35,'Control Sample Data'!J81&gt;0),'Control Sample Data'!J81,35),""))</f>
      </c>
      <c r="W82" s="14">
        <f>IF('Control Sample Data'!K81="","",IF(SUM('Control Sample Data'!K$3:K$98)&gt;10,IF(AND(ISNUMBER('Control Sample Data'!K81),'Control Sample Data'!K81&lt;35,'Control Sample Data'!K81&gt;0),'Control Sample Data'!K81,35),""))</f>
      </c>
      <c r="X82" s="14">
        <f>IF('Control Sample Data'!L81="","",IF(SUM('Control Sample Data'!L$3:L$98)&gt;10,IF(AND(ISNUMBER('Control Sample Data'!L81),'Control Sample Data'!L81&lt;35,'Control Sample Data'!L81&gt;0),'Control Sample Data'!L81,35),""))</f>
      </c>
      <c r="AS82" s="12" t="str">
        <f t="shared" si="91"/>
        <v>Socs3</v>
      </c>
      <c r="AT82" s="13" t="s">
        <v>567</v>
      </c>
      <c r="AU82" s="14">
        <f t="shared" si="71"/>
        <v>12.066816</v>
      </c>
      <c r="AV82" s="14">
        <f t="shared" si="72"/>
      </c>
      <c r="AW82" s="14">
        <f t="shared" si="73"/>
      </c>
      <c r="AX82" s="14">
        <f t="shared" si="74"/>
      </c>
      <c r="AY82" s="14">
        <f t="shared" si="75"/>
      </c>
      <c r="AZ82" s="14">
        <f t="shared" si="76"/>
      </c>
      <c r="BA82" s="14">
        <f t="shared" si="77"/>
      </c>
      <c r="BB82" s="14">
        <f t="shared" si="78"/>
      </c>
      <c r="BC82" s="14">
        <f t="shared" si="79"/>
      </c>
      <c r="BD82" s="14">
        <f t="shared" si="80"/>
      </c>
      <c r="BE82" s="14">
        <f t="shared" si="81"/>
        <v>10.155100000000001</v>
      </c>
      <c r="BF82" s="14">
        <f t="shared" si="82"/>
      </c>
      <c r="BG82" s="14">
        <f t="shared" si="83"/>
      </c>
      <c r="BH82" s="14">
        <f t="shared" si="84"/>
      </c>
      <c r="BI82" s="14">
        <f t="shared" si="85"/>
      </c>
      <c r="BJ82" s="14">
        <f t="shared" si="86"/>
      </c>
      <c r="BK82" s="14">
        <f t="shared" si="87"/>
      </c>
      <c r="BL82" s="14">
        <f t="shared" si="88"/>
      </c>
      <c r="BM82" s="14">
        <f t="shared" si="89"/>
      </c>
      <c r="BN82" s="14">
        <f t="shared" si="90"/>
      </c>
      <c r="BO82" s="46">
        <f t="shared" si="69"/>
        <v>12.066816</v>
      </c>
      <c r="BP82" s="46">
        <f t="shared" si="70"/>
        <v>10.155100000000001</v>
      </c>
      <c r="BQ82" s="44" t="str">
        <f t="shared" si="92"/>
        <v>Socs3</v>
      </c>
      <c r="BR82" s="13" t="s">
        <v>759</v>
      </c>
      <c r="BS82" s="47">
        <f t="shared" si="93"/>
        <v>0.0002330914974099471</v>
      </c>
      <c r="BT82" s="47">
        <f t="shared" si="94"/>
      </c>
      <c r="BU82" s="47">
        <f t="shared" si="95"/>
      </c>
      <c r="BV82" s="47">
        <f t="shared" si="96"/>
      </c>
      <c r="BW82" s="47">
        <f t="shared" si="97"/>
      </c>
      <c r="BX82" s="47">
        <f t="shared" si="98"/>
      </c>
      <c r="BY82" s="47">
        <f t="shared" si="99"/>
      </c>
      <c r="BZ82" s="47">
        <f t="shared" si="100"/>
      </c>
      <c r="CA82" s="47">
        <f t="shared" si="101"/>
      </c>
      <c r="CB82" s="47">
        <f t="shared" si="102"/>
      </c>
      <c r="CC82" s="47">
        <f t="shared" si="103"/>
        <v>0.0008770216027824536</v>
      </c>
      <c r="CD82" s="47">
        <f t="shared" si="104"/>
      </c>
      <c r="CE82" s="47">
        <f t="shared" si="105"/>
      </c>
      <c r="CF82" s="47">
        <f t="shared" si="106"/>
      </c>
      <c r="CG82" s="47">
        <f t="shared" si="107"/>
      </c>
      <c r="CH82" s="47">
        <f t="shared" si="108"/>
      </c>
      <c r="CI82" s="47">
        <f t="shared" si="109"/>
      </c>
      <c r="CJ82" s="47">
        <f t="shared" si="110"/>
      </c>
      <c r="CK82" s="47">
        <f t="shared" si="111"/>
      </c>
      <c r="CL82" s="47">
        <f t="shared" si="112"/>
      </c>
    </row>
    <row r="83" spans="1:90" ht="12.75">
      <c r="A83" s="15" t="str">
        <f>'Gene Table'!D82</f>
        <v>Srebf1</v>
      </c>
      <c r="B83" s="13" t="s">
        <v>573</v>
      </c>
      <c r="C83" s="14">
        <f>IF('Test Sample Data'!C82="","",IF(SUM('Test Sample Data'!C$3:C$98)&gt;10,IF(AND(ISNUMBER('Test Sample Data'!C82),'Test Sample Data'!C82&lt;35,'Test Sample Data'!C82&gt;0),'Test Sample Data'!C82,35),""))</f>
        <v>23.033205</v>
      </c>
      <c r="D83" s="14">
        <f>IF('Test Sample Data'!D82="","",IF(SUM('Test Sample Data'!D$3:D$98)&gt;10,IF(AND(ISNUMBER('Test Sample Data'!D82),'Test Sample Data'!D82&lt;35,'Test Sample Data'!D82&gt;0),'Test Sample Data'!D82,35),""))</f>
      </c>
      <c r="E83" s="14">
        <f>IF('Test Sample Data'!E82="","",IF(SUM('Test Sample Data'!E$3:E$98)&gt;10,IF(AND(ISNUMBER('Test Sample Data'!E82),'Test Sample Data'!E82&lt;35,'Test Sample Data'!E82&gt;0),'Test Sample Data'!E82,35),""))</f>
      </c>
      <c r="F83" s="14">
        <f>IF('Test Sample Data'!F82="","",IF(SUM('Test Sample Data'!F$3:F$98)&gt;10,IF(AND(ISNUMBER('Test Sample Data'!F82),'Test Sample Data'!F82&lt;35,'Test Sample Data'!F82&gt;0),'Test Sample Data'!F82,35),""))</f>
      </c>
      <c r="G83" s="14">
        <f>IF('Test Sample Data'!G82="","",IF(SUM('Test Sample Data'!G$3:G$98)&gt;10,IF(AND(ISNUMBER('Test Sample Data'!G82),'Test Sample Data'!G82&lt;35,'Test Sample Data'!G82&gt;0),'Test Sample Data'!G82,35),""))</f>
      </c>
      <c r="H83" s="14">
        <f>IF('Test Sample Data'!H82="","",IF(SUM('Test Sample Data'!H$3:H$98)&gt;10,IF(AND(ISNUMBER('Test Sample Data'!H82),'Test Sample Data'!H82&lt;35,'Test Sample Data'!H82&gt;0),'Test Sample Data'!H82,35),""))</f>
      </c>
      <c r="I83" s="14">
        <f>IF('Test Sample Data'!I82="","",IF(SUM('Test Sample Data'!I$3:I$98)&gt;10,IF(AND(ISNUMBER('Test Sample Data'!I82),'Test Sample Data'!I82&lt;35,'Test Sample Data'!I82&gt;0),'Test Sample Data'!I82,35),""))</f>
      </c>
      <c r="J83" s="14">
        <f>IF('Test Sample Data'!J82="","",IF(SUM('Test Sample Data'!J$3:J$98)&gt;10,IF(AND(ISNUMBER('Test Sample Data'!J82),'Test Sample Data'!J82&lt;35,'Test Sample Data'!J82&gt;0),'Test Sample Data'!J82,35),""))</f>
      </c>
      <c r="K83" s="14">
        <f>IF('Test Sample Data'!K82="","",IF(SUM('Test Sample Data'!K$3:K$98)&gt;10,IF(AND(ISNUMBER('Test Sample Data'!K82),'Test Sample Data'!K82&lt;35,'Test Sample Data'!K82&gt;0),'Test Sample Data'!K82,35),""))</f>
      </c>
      <c r="L83" s="14">
        <f>IF('Test Sample Data'!L82="","",IF(SUM('Test Sample Data'!L$3:L$98)&gt;10,IF(AND(ISNUMBER('Test Sample Data'!L82),'Test Sample Data'!L82&lt;35,'Test Sample Data'!L82&gt;0),'Test Sample Data'!L82,35),""))</f>
      </c>
      <c r="M83" s="14" t="str">
        <f>'Gene Table'!D82</f>
        <v>Srebf1</v>
      </c>
      <c r="N83" s="13" t="s">
        <v>573</v>
      </c>
      <c r="O83" s="14">
        <f>IF('Control Sample Data'!C82="","",IF(SUM('Control Sample Data'!C$3:C$98)&gt;10,IF(AND(ISNUMBER('Control Sample Data'!C82),'Control Sample Data'!C82&lt;35,'Control Sample Data'!C82&gt;0),'Control Sample Data'!C82,35),""))</f>
        <v>23.482615</v>
      </c>
      <c r="P83" s="14">
        <f>IF('Control Sample Data'!D82="","",IF(SUM('Control Sample Data'!D$3:D$98)&gt;10,IF(AND(ISNUMBER('Control Sample Data'!D82),'Control Sample Data'!D82&lt;35,'Control Sample Data'!D82&gt;0),'Control Sample Data'!D82,35),""))</f>
      </c>
      <c r="Q83" s="14">
        <f>IF('Control Sample Data'!E82="","",IF(SUM('Control Sample Data'!E$3:E$98)&gt;10,IF(AND(ISNUMBER('Control Sample Data'!E82),'Control Sample Data'!E82&lt;35,'Control Sample Data'!E82&gt;0),'Control Sample Data'!E82,35),""))</f>
      </c>
      <c r="R83" s="14">
        <f>IF('Control Sample Data'!F82="","",IF(SUM('Control Sample Data'!F$3:F$98)&gt;10,IF(AND(ISNUMBER('Control Sample Data'!F82),'Control Sample Data'!F82&lt;35,'Control Sample Data'!F82&gt;0),'Control Sample Data'!F82,35),""))</f>
      </c>
      <c r="S83" s="14">
        <f>IF('Control Sample Data'!G82="","",IF(SUM('Control Sample Data'!G$3:G$98)&gt;10,IF(AND(ISNUMBER('Control Sample Data'!G82),'Control Sample Data'!G82&lt;35,'Control Sample Data'!G82&gt;0),'Control Sample Data'!G82,35),""))</f>
      </c>
      <c r="T83" s="14">
        <f>IF('Control Sample Data'!H82="","",IF(SUM('Control Sample Data'!H$3:H$98)&gt;10,IF(AND(ISNUMBER('Control Sample Data'!H82),'Control Sample Data'!H82&lt;35,'Control Sample Data'!H82&gt;0),'Control Sample Data'!H82,35),""))</f>
      </c>
      <c r="U83" s="14">
        <f>IF('Control Sample Data'!I82="","",IF(SUM('Control Sample Data'!I$3:I$98)&gt;10,IF(AND(ISNUMBER('Control Sample Data'!I82),'Control Sample Data'!I82&lt;35,'Control Sample Data'!I82&gt;0),'Control Sample Data'!I82,35),""))</f>
      </c>
      <c r="V83" s="14">
        <f>IF('Control Sample Data'!J82="","",IF(SUM('Control Sample Data'!J$3:J$98)&gt;10,IF(AND(ISNUMBER('Control Sample Data'!J82),'Control Sample Data'!J82&lt;35,'Control Sample Data'!J82&gt;0),'Control Sample Data'!J82,35),""))</f>
      </c>
      <c r="W83" s="14">
        <f>IF('Control Sample Data'!K82="","",IF(SUM('Control Sample Data'!K$3:K$98)&gt;10,IF(AND(ISNUMBER('Control Sample Data'!K82),'Control Sample Data'!K82&lt;35,'Control Sample Data'!K82&gt;0),'Control Sample Data'!K82,35),""))</f>
      </c>
      <c r="X83" s="14">
        <f>IF('Control Sample Data'!L82="","",IF(SUM('Control Sample Data'!L$3:L$98)&gt;10,IF(AND(ISNUMBER('Control Sample Data'!L82),'Control Sample Data'!L82&lt;35,'Control Sample Data'!L82&gt;0),'Control Sample Data'!L82,35),""))</f>
      </c>
      <c r="AS83" s="12" t="str">
        <f t="shared" si="91"/>
        <v>Srebf1</v>
      </c>
      <c r="AT83" s="13" t="s">
        <v>573</v>
      </c>
      <c r="AU83" s="14">
        <f t="shared" si="71"/>
        <v>7.280287999999999</v>
      </c>
      <c r="AV83" s="14">
        <f t="shared" si="72"/>
      </c>
      <c r="AW83" s="14">
        <f t="shared" si="73"/>
      </c>
      <c r="AX83" s="14">
        <f t="shared" si="74"/>
      </c>
      <c r="AY83" s="14">
        <f t="shared" si="75"/>
      </c>
      <c r="AZ83" s="14">
        <f t="shared" si="76"/>
      </c>
      <c r="BA83" s="14">
        <f t="shared" si="77"/>
      </c>
      <c r="BB83" s="14">
        <f t="shared" si="78"/>
      </c>
      <c r="BC83" s="14">
        <f t="shared" si="79"/>
      </c>
      <c r="BD83" s="14">
        <f t="shared" si="80"/>
      </c>
      <c r="BE83" s="14">
        <f t="shared" si="81"/>
        <v>7.734214999999999</v>
      </c>
      <c r="BF83" s="14">
        <f t="shared" si="82"/>
      </c>
      <c r="BG83" s="14">
        <f t="shared" si="83"/>
      </c>
      <c r="BH83" s="14">
        <f t="shared" si="84"/>
      </c>
      <c r="BI83" s="14">
        <f t="shared" si="85"/>
      </c>
      <c r="BJ83" s="14">
        <f t="shared" si="86"/>
      </c>
      <c r="BK83" s="14">
        <f t="shared" si="87"/>
      </c>
      <c r="BL83" s="14">
        <f t="shared" si="88"/>
      </c>
      <c r="BM83" s="14">
        <f t="shared" si="89"/>
      </c>
      <c r="BN83" s="14">
        <f t="shared" si="90"/>
      </c>
      <c r="BO83" s="46">
        <f t="shared" si="69"/>
        <v>7.280287999999999</v>
      </c>
      <c r="BP83" s="46">
        <f t="shared" si="70"/>
        <v>7.734214999999999</v>
      </c>
      <c r="BQ83" s="44" t="str">
        <f t="shared" si="92"/>
        <v>Srebf1</v>
      </c>
      <c r="BR83" s="13" t="s">
        <v>760</v>
      </c>
      <c r="BS83" s="47">
        <f t="shared" si="93"/>
        <v>0.006433020493569154</v>
      </c>
      <c r="BT83" s="47">
        <f t="shared" si="94"/>
      </c>
      <c r="BU83" s="47">
        <f t="shared" si="95"/>
      </c>
      <c r="BV83" s="47">
        <f t="shared" si="96"/>
      </c>
      <c r="BW83" s="47">
        <f t="shared" si="97"/>
      </c>
      <c r="BX83" s="47">
        <f t="shared" si="98"/>
      </c>
      <c r="BY83" s="47">
        <f t="shared" si="99"/>
      </c>
      <c r="BZ83" s="47">
        <f t="shared" si="100"/>
      </c>
      <c r="CA83" s="47">
        <f t="shared" si="101"/>
      </c>
      <c r="CB83" s="47">
        <f t="shared" si="102"/>
      </c>
      <c r="CC83" s="47">
        <f t="shared" si="103"/>
        <v>0.004696445555835307</v>
      </c>
      <c r="CD83" s="47">
        <f t="shared" si="104"/>
      </c>
      <c r="CE83" s="47">
        <f t="shared" si="105"/>
      </c>
      <c r="CF83" s="47">
        <f t="shared" si="106"/>
      </c>
      <c r="CG83" s="47">
        <f t="shared" si="107"/>
      </c>
      <c r="CH83" s="47">
        <f t="shared" si="108"/>
      </c>
      <c r="CI83" s="47">
        <f t="shared" si="109"/>
      </c>
      <c r="CJ83" s="47">
        <f t="shared" si="110"/>
      </c>
      <c r="CK83" s="47">
        <f t="shared" si="111"/>
      </c>
      <c r="CL83" s="47">
        <f t="shared" si="112"/>
      </c>
    </row>
    <row r="84" spans="1:90" ht="12.75">
      <c r="A84" s="15" t="str">
        <f>'Gene Table'!D83</f>
        <v>Srebf2</v>
      </c>
      <c r="B84" s="13" t="s">
        <v>579</v>
      </c>
      <c r="C84" s="14">
        <f>IF('Test Sample Data'!C83="","",IF(SUM('Test Sample Data'!C$3:C$98)&gt;10,IF(AND(ISNUMBER('Test Sample Data'!C83),'Test Sample Data'!C83&lt;35,'Test Sample Data'!C83&gt;0),'Test Sample Data'!C83,35),""))</f>
        <v>24.893682</v>
      </c>
      <c r="D84" s="14">
        <f>IF('Test Sample Data'!D83="","",IF(SUM('Test Sample Data'!D$3:D$98)&gt;10,IF(AND(ISNUMBER('Test Sample Data'!D83),'Test Sample Data'!D83&lt;35,'Test Sample Data'!D83&gt;0),'Test Sample Data'!D83,35),""))</f>
      </c>
      <c r="E84" s="14">
        <f>IF('Test Sample Data'!E83="","",IF(SUM('Test Sample Data'!E$3:E$98)&gt;10,IF(AND(ISNUMBER('Test Sample Data'!E83),'Test Sample Data'!E83&lt;35,'Test Sample Data'!E83&gt;0),'Test Sample Data'!E83,35),""))</f>
      </c>
      <c r="F84" s="14">
        <f>IF('Test Sample Data'!F83="","",IF(SUM('Test Sample Data'!F$3:F$98)&gt;10,IF(AND(ISNUMBER('Test Sample Data'!F83),'Test Sample Data'!F83&lt;35,'Test Sample Data'!F83&gt;0),'Test Sample Data'!F83,35),""))</f>
      </c>
      <c r="G84" s="14">
        <f>IF('Test Sample Data'!G83="","",IF(SUM('Test Sample Data'!G$3:G$98)&gt;10,IF(AND(ISNUMBER('Test Sample Data'!G83),'Test Sample Data'!G83&lt;35,'Test Sample Data'!G83&gt;0),'Test Sample Data'!G83,35),""))</f>
      </c>
      <c r="H84" s="14">
        <f>IF('Test Sample Data'!H83="","",IF(SUM('Test Sample Data'!H$3:H$98)&gt;10,IF(AND(ISNUMBER('Test Sample Data'!H83),'Test Sample Data'!H83&lt;35,'Test Sample Data'!H83&gt;0),'Test Sample Data'!H83,35),""))</f>
      </c>
      <c r="I84" s="14">
        <f>IF('Test Sample Data'!I83="","",IF(SUM('Test Sample Data'!I$3:I$98)&gt;10,IF(AND(ISNUMBER('Test Sample Data'!I83),'Test Sample Data'!I83&lt;35,'Test Sample Data'!I83&gt;0),'Test Sample Data'!I83,35),""))</f>
      </c>
      <c r="J84" s="14">
        <f>IF('Test Sample Data'!J83="","",IF(SUM('Test Sample Data'!J$3:J$98)&gt;10,IF(AND(ISNUMBER('Test Sample Data'!J83),'Test Sample Data'!J83&lt;35,'Test Sample Data'!J83&gt;0),'Test Sample Data'!J83,35),""))</f>
      </c>
      <c r="K84" s="14">
        <f>IF('Test Sample Data'!K83="","",IF(SUM('Test Sample Data'!K$3:K$98)&gt;10,IF(AND(ISNUMBER('Test Sample Data'!K83),'Test Sample Data'!K83&lt;35,'Test Sample Data'!K83&gt;0),'Test Sample Data'!K83,35),""))</f>
      </c>
      <c r="L84" s="14">
        <f>IF('Test Sample Data'!L83="","",IF(SUM('Test Sample Data'!L$3:L$98)&gt;10,IF(AND(ISNUMBER('Test Sample Data'!L83),'Test Sample Data'!L83&lt;35,'Test Sample Data'!L83&gt;0),'Test Sample Data'!L83,35),""))</f>
      </c>
      <c r="M84" s="14" t="str">
        <f>'Gene Table'!D83</f>
        <v>Srebf2</v>
      </c>
      <c r="N84" s="13" t="s">
        <v>579</v>
      </c>
      <c r="O84" s="14">
        <f>IF('Control Sample Data'!C83="","",IF(SUM('Control Sample Data'!C$3:C$98)&gt;10,IF(AND(ISNUMBER('Control Sample Data'!C83),'Control Sample Data'!C83&lt;35,'Control Sample Data'!C83&gt;0),'Control Sample Data'!C83,35),""))</f>
        <v>24.698343</v>
      </c>
      <c r="P84" s="14">
        <f>IF('Control Sample Data'!D83="","",IF(SUM('Control Sample Data'!D$3:D$98)&gt;10,IF(AND(ISNUMBER('Control Sample Data'!D83),'Control Sample Data'!D83&lt;35,'Control Sample Data'!D83&gt;0),'Control Sample Data'!D83,35),""))</f>
      </c>
      <c r="Q84" s="14">
        <f>IF('Control Sample Data'!E83="","",IF(SUM('Control Sample Data'!E$3:E$98)&gt;10,IF(AND(ISNUMBER('Control Sample Data'!E83),'Control Sample Data'!E83&lt;35,'Control Sample Data'!E83&gt;0),'Control Sample Data'!E83,35),""))</f>
      </c>
      <c r="R84" s="14">
        <f>IF('Control Sample Data'!F83="","",IF(SUM('Control Sample Data'!F$3:F$98)&gt;10,IF(AND(ISNUMBER('Control Sample Data'!F83),'Control Sample Data'!F83&lt;35,'Control Sample Data'!F83&gt;0),'Control Sample Data'!F83,35),""))</f>
      </c>
      <c r="S84" s="14">
        <f>IF('Control Sample Data'!G83="","",IF(SUM('Control Sample Data'!G$3:G$98)&gt;10,IF(AND(ISNUMBER('Control Sample Data'!G83),'Control Sample Data'!G83&lt;35,'Control Sample Data'!G83&gt;0),'Control Sample Data'!G83,35),""))</f>
      </c>
      <c r="T84" s="14">
        <f>IF('Control Sample Data'!H83="","",IF(SUM('Control Sample Data'!H$3:H$98)&gt;10,IF(AND(ISNUMBER('Control Sample Data'!H83),'Control Sample Data'!H83&lt;35,'Control Sample Data'!H83&gt;0),'Control Sample Data'!H83,35),""))</f>
      </c>
      <c r="U84" s="14">
        <f>IF('Control Sample Data'!I83="","",IF(SUM('Control Sample Data'!I$3:I$98)&gt;10,IF(AND(ISNUMBER('Control Sample Data'!I83),'Control Sample Data'!I83&lt;35,'Control Sample Data'!I83&gt;0),'Control Sample Data'!I83,35),""))</f>
      </c>
      <c r="V84" s="14">
        <f>IF('Control Sample Data'!J83="","",IF(SUM('Control Sample Data'!J$3:J$98)&gt;10,IF(AND(ISNUMBER('Control Sample Data'!J83),'Control Sample Data'!J83&lt;35,'Control Sample Data'!J83&gt;0),'Control Sample Data'!J83,35),""))</f>
      </c>
      <c r="W84" s="14">
        <f>IF('Control Sample Data'!K83="","",IF(SUM('Control Sample Data'!K$3:K$98)&gt;10,IF(AND(ISNUMBER('Control Sample Data'!K83),'Control Sample Data'!K83&lt;35,'Control Sample Data'!K83&gt;0),'Control Sample Data'!K83,35),""))</f>
      </c>
      <c r="X84" s="14">
        <f>IF('Control Sample Data'!L83="","",IF(SUM('Control Sample Data'!L$3:L$98)&gt;10,IF(AND(ISNUMBER('Control Sample Data'!L83),'Control Sample Data'!L83&lt;35,'Control Sample Data'!L83&gt;0),'Control Sample Data'!L83,35),""))</f>
      </c>
      <c r="AS84" s="12" t="str">
        <f t="shared" si="91"/>
        <v>Srebf2</v>
      </c>
      <c r="AT84" s="13" t="s">
        <v>579</v>
      </c>
      <c r="AU84" s="14">
        <f t="shared" si="71"/>
        <v>9.140764999999998</v>
      </c>
      <c r="AV84" s="14">
        <f t="shared" si="72"/>
      </c>
      <c r="AW84" s="14">
        <f t="shared" si="73"/>
      </c>
      <c r="AX84" s="14">
        <f t="shared" si="74"/>
      </c>
      <c r="AY84" s="14">
        <f t="shared" si="75"/>
      </c>
      <c r="AZ84" s="14">
        <f t="shared" si="76"/>
      </c>
      <c r="BA84" s="14">
        <f t="shared" si="77"/>
      </c>
      <c r="BB84" s="14">
        <f t="shared" si="78"/>
      </c>
      <c r="BC84" s="14">
        <f t="shared" si="79"/>
      </c>
      <c r="BD84" s="14">
        <f t="shared" si="80"/>
      </c>
      <c r="BE84" s="14">
        <f t="shared" si="81"/>
        <v>8.949943000000001</v>
      </c>
      <c r="BF84" s="14">
        <f t="shared" si="82"/>
      </c>
      <c r="BG84" s="14">
        <f t="shared" si="83"/>
      </c>
      <c r="BH84" s="14">
        <f t="shared" si="84"/>
      </c>
      <c r="BI84" s="14">
        <f t="shared" si="85"/>
      </c>
      <c r="BJ84" s="14">
        <f t="shared" si="86"/>
      </c>
      <c r="BK84" s="14">
        <f t="shared" si="87"/>
      </c>
      <c r="BL84" s="14">
        <f t="shared" si="88"/>
      </c>
      <c r="BM84" s="14">
        <f t="shared" si="89"/>
      </c>
      <c r="BN84" s="14">
        <f t="shared" si="90"/>
      </c>
      <c r="BO84" s="46">
        <f t="shared" si="69"/>
        <v>9.140764999999998</v>
      </c>
      <c r="BP84" s="46">
        <f t="shared" si="70"/>
        <v>8.949943000000001</v>
      </c>
      <c r="BQ84" s="44" t="str">
        <f t="shared" si="92"/>
        <v>Srebf2</v>
      </c>
      <c r="BR84" s="13" t="s">
        <v>761</v>
      </c>
      <c r="BS84" s="47">
        <f t="shared" si="93"/>
        <v>0.001771558718665218</v>
      </c>
      <c r="BT84" s="47">
        <f t="shared" si="94"/>
      </c>
      <c r="BU84" s="47">
        <f t="shared" si="95"/>
      </c>
      <c r="BV84" s="47">
        <f t="shared" si="96"/>
      </c>
      <c r="BW84" s="47">
        <f t="shared" si="97"/>
      </c>
      <c r="BX84" s="47">
        <f t="shared" si="98"/>
      </c>
      <c r="BY84" s="47">
        <f t="shared" si="99"/>
      </c>
      <c r="BZ84" s="47">
        <f t="shared" si="100"/>
      </c>
      <c r="CA84" s="47">
        <f t="shared" si="101"/>
      </c>
      <c r="CB84" s="47">
        <f t="shared" si="102"/>
      </c>
      <c r="CC84" s="47">
        <f t="shared" si="103"/>
        <v>0.002022081694012312</v>
      </c>
      <c r="CD84" s="47">
        <f t="shared" si="104"/>
      </c>
      <c r="CE84" s="47">
        <f t="shared" si="105"/>
      </c>
      <c r="CF84" s="47">
        <f t="shared" si="106"/>
      </c>
      <c r="CG84" s="47">
        <f t="shared" si="107"/>
      </c>
      <c r="CH84" s="47">
        <f t="shared" si="108"/>
      </c>
      <c r="CI84" s="47">
        <f t="shared" si="109"/>
      </c>
      <c r="CJ84" s="47">
        <f t="shared" si="110"/>
      </c>
      <c r="CK84" s="47">
        <f t="shared" si="111"/>
      </c>
      <c r="CL84" s="47">
        <f t="shared" si="112"/>
      </c>
    </row>
    <row r="85" spans="1:90" ht="12.75">
      <c r="A85" s="15" t="str">
        <f>'Gene Table'!D84</f>
        <v>Stat3</v>
      </c>
      <c r="B85" s="13" t="s">
        <v>585</v>
      </c>
      <c r="C85" s="14">
        <f>IF('Test Sample Data'!C84="","",IF(SUM('Test Sample Data'!C$3:C$98)&gt;10,IF(AND(ISNUMBER('Test Sample Data'!C84),'Test Sample Data'!C84&lt;35,'Test Sample Data'!C84&gt;0),'Test Sample Data'!C84,35),""))</f>
        <v>24.311323</v>
      </c>
      <c r="D85" s="14">
        <f>IF('Test Sample Data'!D84="","",IF(SUM('Test Sample Data'!D$3:D$98)&gt;10,IF(AND(ISNUMBER('Test Sample Data'!D84),'Test Sample Data'!D84&lt;35,'Test Sample Data'!D84&gt;0),'Test Sample Data'!D84,35),""))</f>
      </c>
      <c r="E85" s="14">
        <f>IF('Test Sample Data'!E84="","",IF(SUM('Test Sample Data'!E$3:E$98)&gt;10,IF(AND(ISNUMBER('Test Sample Data'!E84),'Test Sample Data'!E84&lt;35,'Test Sample Data'!E84&gt;0),'Test Sample Data'!E84,35),""))</f>
      </c>
      <c r="F85" s="14">
        <f>IF('Test Sample Data'!F84="","",IF(SUM('Test Sample Data'!F$3:F$98)&gt;10,IF(AND(ISNUMBER('Test Sample Data'!F84),'Test Sample Data'!F84&lt;35,'Test Sample Data'!F84&gt;0),'Test Sample Data'!F84,35),""))</f>
      </c>
      <c r="G85" s="14">
        <f>IF('Test Sample Data'!G84="","",IF(SUM('Test Sample Data'!G$3:G$98)&gt;10,IF(AND(ISNUMBER('Test Sample Data'!G84),'Test Sample Data'!G84&lt;35,'Test Sample Data'!G84&gt;0),'Test Sample Data'!G84,35),""))</f>
      </c>
      <c r="H85" s="14">
        <f>IF('Test Sample Data'!H84="","",IF(SUM('Test Sample Data'!H$3:H$98)&gt;10,IF(AND(ISNUMBER('Test Sample Data'!H84),'Test Sample Data'!H84&lt;35,'Test Sample Data'!H84&gt;0),'Test Sample Data'!H84,35),""))</f>
      </c>
      <c r="I85" s="14">
        <f>IF('Test Sample Data'!I84="","",IF(SUM('Test Sample Data'!I$3:I$98)&gt;10,IF(AND(ISNUMBER('Test Sample Data'!I84),'Test Sample Data'!I84&lt;35,'Test Sample Data'!I84&gt;0),'Test Sample Data'!I84,35),""))</f>
      </c>
      <c r="J85" s="14">
        <f>IF('Test Sample Data'!J84="","",IF(SUM('Test Sample Data'!J$3:J$98)&gt;10,IF(AND(ISNUMBER('Test Sample Data'!J84),'Test Sample Data'!J84&lt;35,'Test Sample Data'!J84&gt;0),'Test Sample Data'!J84,35),""))</f>
      </c>
      <c r="K85" s="14">
        <f>IF('Test Sample Data'!K84="","",IF(SUM('Test Sample Data'!K$3:K$98)&gt;10,IF(AND(ISNUMBER('Test Sample Data'!K84),'Test Sample Data'!K84&lt;35,'Test Sample Data'!K84&gt;0),'Test Sample Data'!K84,35),""))</f>
      </c>
      <c r="L85" s="14">
        <f>IF('Test Sample Data'!L84="","",IF(SUM('Test Sample Data'!L$3:L$98)&gt;10,IF(AND(ISNUMBER('Test Sample Data'!L84),'Test Sample Data'!L84&lt;35,'Test Sample Data'!L84&gt;0),'Test Sample Data'!L84,35),""))</f>
      </c>
      <c r="M85" s="14" t="str">
        <f>'Gene Table'!D84</f>
        <v>Stat3</v>
      </c>
      <c r="N85" s="13" t="s">
        <v>585</v>
      </c>
      <c r="O85" s="14">
        <f>IF('Control Sample Data'!C84="","",IF(SUM('Control Sample Data'!C$3:C$98)&gt;10,IF(AND(ISNUMBER('Control Sample Data'!C84),'Control Sample Data'!C84&lt;35,'Control Sample Data'!C84&gt;0),'Control Sample Data'!C84,35),""))</f>
        <v>22.915003</v>
      </c>
      <c r="P85" s="14">
        <f>IF('Control Sample Data'!D84="","",IF(SUM('Control Sample Data'!D$3:D$98)&gt;10,IF(AND(ISNUMBER('Control Sample Data'!D84),'Control Sample Data'!D84&lt;35,'Control Sample Data'!D84&gt;0),'Control Sample Data'!D84,35),""))</f>
      </c>
      <c r="Q85" s="14">
        <f>IF('Control Sample Data'!E84="","",IF(SUM('Control Sample Data'!E$3:E$98)&gt;10,IF(AND(ISNUMBER('Control Sample Data'!E84),'Control Sample Data'!E84&lt;35,'Control Sample Data'!E84&gt;0),'Control Sample Data'!E84,35),""))</f>
      </c>
      <c r="R85" s="14">
        <f>IF('Control Sample Data'!F84="","",IF(SUM('Control Sample Data'!F$3:F$98)&gt;10,IF(AND(ISNUMBER('Control Sample Data'!F84),'Control Sample Data'!F84&lt;35,'Control Sample Data'!F84&gt;0),'Control Sample Data'!F84,35),""))</f>
      </c>
      <c r="S85" s="14">
        <f>IF('Control Sample Data'!G84="","",IF(SUM('Control Sample Data'!G$3:G$98)&gt;10,IF(AND(ISNUMBER('Control Sample Data'!G84),'Control Sample Data'!G84&lt;35,'Control Sample Data'!G84&gt;0),'Control Sample Data'!G84,35),""))</f>
      </c>
      <c r="T85" s="14">
        <f>IF('Control Sample Data'!H84="","",IF(SUM('Control Sample Data'!H$3:H$98)&gt;10,IF(AND(ISNUMBER('Control Sample Data'!H84),'Control Sample Data'!H84&lt;35,'Control Sample Data'!H84&gt;0),'Control Sample Data'!H84,35),""))</f>
      </c>
      <c r="U85" s="14">
        <f>IF('Control Sample Data'!I84="","",IF(SUM('Control Sample Data'!I$3:I$98)&gt;10,IF(AND(ISNUMBER('Control Sample Data'!I84),'Control Sample Data'!I84&lt;35,'Control Sample Data'!I84&gt;0),'Control Sample Data'!I84,35),""))</f>
      </c>
      <c r="V85" s="14">
        <f>IF('Control Sample Data'!J84="","",IF(SUM('Control Sample Data'!J$3:J$98)&gt;10,IF(AND(ISNUMBER('Control Sample Data'!J84),'Control Sample Data'!J84&lt;35,'Control Sample Data'!J84&gt;0),'Control Sample Data'!J84,35),""))</f>
      </c>
      <c r="W85" s="14">
        <f>IF('Control Sample Data'!K84="","",IF(SUM('Control Sample Data'!K$3:K$98)&gt;10,IF(AND(ISNUMBER('Control Sample Data'!K84),'Control Sample Data'!K84&lt;35,'Control Sample Data'!K84&gt;0),'Control Sample Data'!K84,35),""))</f>
      </c>
      <c r="X85" s="14">
        <f>IF('Control Sample Data'!L84="","",IF(SUM('Control Sample Data'!L$3:L$98)&gt;10,IF(AND(ISNUMBER('Control Sample Data'!L84),'Control Sample Data'!L84&lt;35,'Control Sample Data'!L84&gt;0),'Control Sample Data'!L84,35),""))</f>
      </c>
      <c r="AS85" s="12" t="str">
        <f t="shared" si="91"/>
        <v>Stat3</v>
      </c>
      <c r="AT85" s="13" t="s">
        <v>585</v>
      </c>
      <c r="AU85" s="14">
        <f t="shared" si="71"/>
        <v>8.558406000000002</v>
      </c>
      <c r="AV85" s="14">
        <f t="shared" si="72"/>
      </c>
      <c r="AW85" s="14">
        <f t="shared" si="73"/>
      </c>
      <c r="AX85" s="14">
        <f t="shared" si="74"/>
      </c>
      <c r="AY85" s="14">
        <f t="shared" si="75"/>
      </c>
      <c r="AZ85" s="14">
        <f t="shared" si="76"/>
      </c>
      <c r="BA85" s="14">
        <f t="shared" si="77"/>
      </c>
      <c r="BB85" s="14">
        <f t="shared" si="78"/>
      </c>
      <c r="BC85" s="14">
        <f t="shared" si="79"/>
      </c>
      <c r="BD85" s="14">
        <f t="shared" si="80"/>
      </c>
      <c r="BE85" s="14">
        <f t="shared" si="81"/>
        <v>7.1666029999999985</v>
      </c>
      <c r="BF85" s="14">
        <f t="shared" si="82"/>
      </c>
      <c r="BG85" s="14">
        <f t="shared" si="83"/>
      </c>
      <c r="BH85" s="14">
        <f t="shared" si="84"/>
      </c>
      <c r="BI85" s="14">
        <f t="shared" si="85"/>
      </c>
      <c r="BJ85" s="14">
        <f t="shared" si="86"/>
      </c>
      <c r="BK85" s="14">
        <f t="shared" si="87"/>
      </c>
      <c r="BL85" s="14">
        <f t="shared" si="88"/>
      </c>
      <c r="BM85" s="14">
        <f t="shared" si="89"/>
      </c>
      <c r="BN85" s="14">
        <f t="shared" si="90"/>
      </c>
      <c r="BO85" s="46">
        <f t="shared" si="69"/>
        <v>8.558406000000002</v>
      </c>
      <c r="BP85" s="46">
        <f t="shared" si="70"/>
        <v>7.1666029999999985</v>
      </c>
      <c r="BQ85" s="44" t="str">
        <f t="shared" si="92"/>
        <v>Stat3</v>
      </c>
      <c r="BR85" s="13" t="s">
        <v>762</v>
      </c>
      <c r="BS85" s="47">
        <f t="shared" si="93"/>
        <v>0.002652546945657016</v>
      </c>
      <c r="BT85" s="47">
        <f t="shared" si="94"/>
      </c>
      <c r="BU85" s="47">
        <f t="shared" si="95"/>
      </c>
      <c r="BV85" s="47">
        <f t="shared" si="96"/>
      </c>
      <c r="BW85" s="47">
        <f t="shared" si="97"/>
      </c>
      <c r="BX85" s="47">
        <f t="shared" si="98"/>
      </c>
      <c r="BY85" s="47">
        <f t="shared" si="99"/>
      </c>
      <c r="BZ85" s="47">
        <f t="shared" si="100"/>
      </c>
      <c r="CA85" s="47">
        <f t="shared" si="101"/>
      </c>
      <c r="CB85" s="47">
        <f t="shared" si="102"/>
      </c>
      <c r="CC85" s="47">
        <f t="shared" si="103"/>
        <v>0.006960453396080989</v>
      </c>
      <c r="CD85" s="47">
        <f t="shared" si="104"/>
      </c>
      <c r="CE85" s="47">
        <f t="shared" si="105"/>
      </c>
      <c r="CF85" s="47">
        <f t="shared" si="106"/>
      </c>
      <c r="CG85" s="47">
        <f t="shared" si="107"/>
      </c>
      <c r="CH85" s="47">
        <f t="shared" si="108"/>
      </c>
      <c r="CI85" s="47">
        <f t="shared" si="109"/>
      </c>
      <c r="CJ85" s="47">
        <f t="shared" si="110"/>
      </c>
      <c r="CK85" s="47">
        <f t="shared" si="111"/>
      </c>
      <c r="CL85" s="47">
        <f t="shared" si="112"/>
      </c>
    </row>
    <row r="86" spans="1:90" ht="12.75">
      <c r="A86" s="15" t="str">
        <f>'Gene Table'!D85</f>
        <v>Tnf</v>
      </c>
      <c r="B86" s="13" t="s">
        <v>591</v>
      </c>
      <c r="C86" s="14">
        <f>IF('Test Sample Data'!C85="","",IF(SUM('Test Sample Data'!C$3:C$98)&gt;10,IF(AND(ISNUMBER('Test Sample Data'!C85),'Test Sample Data'!C85&lt;35,'Test Sample Data'!C85&gt;0),'Test Sample Data'!C85,35),""))</f>
        <v>30.359526</v>
      </c>
      <c r="D86" s="14">
        <f>IF('Test Sample Data'!D85="","",IF(SUM('Test Sample Data'!D$3:D$98)&gt;10,IF(AND(ISNUMBER('Test Sample Data'!D85),'Test Sample Data'!D85&lt;35,'Test Sample Data'!D85&gt;0),'Test Sample Data'!D85,35),""))</f>
      </c>
      <c r="E86" s="14">
        <f>IF('Test Sample Data'!E85="","",IF(SUM('Test Sample Data'!E$3:E$98)&gt;10,IF(AND(ISNUMBER('Test Sample Data'!E85),'Test Sample Data'!E85&lt;35,'Test Sample Data'!E85&gt;0),'Test Sample Data'!E85,35),""))</f>
      </c>
      <c r="F86" s="14">
        <f>IF('Test Sample Data'!F85="","",IF(SUM('Test Sample Data'!F$3:F$98)&gt;10,IF(AND(ISNUMBER('Test Sample Data'!F85),'Test Sample Data'!F85&lt;35,'Test Sample Data'!F85&gt;0),'Test Sample Data'!F85,35),""))</f>
      </c>
      <c r="G86" s="14">
        <f>IF('Test Sample Data'!G85="","",IF(SUM('Test Sample Data'!G$3:G$98)&gt;10,IF(AND(ISNUMBER('Test Sample Data'!G85),'Test Sample Data'!G85&lt;35,'Test Sample Data'!G85&gt;0),'Test Sample Data'!G85,35),""))</f>
      </c>
      <c r="H86" s="14">
        <f>IF('Test Sample Data'!H85="","",IF(SUM('Test Sample Data'!H$3:H$98)&gt;10,IF(AND(ISNUMBER('Test Sample Data'!H85),'Test Sample Data'!H85&lt;35,'Test Sample Data'!H85&gt;0),'Test Sample Data'!H85,35),""))</f>
      </c>
      <c r="I86" s="14">
        <f>IF('Test Sample Data'!I85="","",IF(SUM('Test Sample Data'!I$3:I$98)&gt;10,IF(AND(ISNUMBER('Test Sample Data'!I85),'Test Sample Data'!I85&lt;35,'Test Sample Data'!I85&gt;0),'Test Sample Data'!I85,35),""))</f>
      </c>
      <c r="J86" s="14">
        <f>IF('Test Sample Data'!J85="","",IF(SUM('Test Sample Data'!J$3:J$98)&gt;10,IF(AND(ISNUMBER('Test Sample Data'!J85),'Test Sample Data'!J85&lt;35,'Test Sample Data'!J85&gt;0),'Test Sample Data'!J85,35),""))</f>
      </c>
      <c r="K86" s="14">
        <f>IF('Test Sample Data'!K85="","",IF(SUM('Test Sample Data'!K$3:K$98)&gt;10,IF(AND(ISNUMBER('Test Sample Data'!K85),'Test Sample Data'!K85&lt;35,'Test Sample Data'!K85&gt;0),'Test Sample Data'!K85,35),""))</f>
      </c>
      <c r="L86" s="14">
        <f>IF('Test Sample Data'!L85="","",IF(SUM('Test Sample Data'!L$3:L$98)&gt;10,IF(AND(ISNUMBER('Test Sample Data'!L85),'Test Sample Data'!L85&lt;35,'Test Sample Data'!L85&gt;0),'Test Sample Data'!L85,35),""))</f>
      </c>
      <c r="M86" s="14" t="str">
        <f>'Gene Table'!D85</f>
        <v>Tnf</v>
      </c>
      <c r="N86" s="13" t="s">
        <v>591</v>
      </c>
      <c r="O86" s="14">
        <f>IF('Control Sample Data'!C85="","",IF(SUM('Control Sample Data'!C$3:C$98)&gt;10,IF(AND(ISNUMBER('Control Sample Data'!C85),'Control Sample Data'!C85&lt;35,'Control Sample Data'!C85&gt;0),'Control Sample Data'!C85,35),""))</f>
        <v>30.826443</v>
      </c>
      <c r="P86" s="14">
        <f>IF('Control Sample Data'!D85="","",IF(SUM('Control Sample Data'!D$3:D$98)&gt;10,IF(AND(ISNUMBER('Control Sample Data'!D85),'Control Sample Data'!D85&lt;35,'Control Sample Data'!D85&gt;0),'Control Sample Data'!D85,35),""))</f>
      </c>
      <c r="Q86" s="14">
        <f>IF('Control Sample Data'!E85="","",IF(SUM('Control Sample Data'!E$3:E$98)&gt;10,IF(AND(ISNUMBER('Control Sample Data'!E85),'Control Sample Data'!E85&lt;35,'Control Sample Data'!E85&gt;0),'Control Sample Data'!E85,35),""))</f>
      </c>
      <c r="R86" s="14">
        <f>IF('Control Sample Data'!F85="","",IF(SUM('Control Sample Data'!F$3:F$98)&gt;10,IF(AND(ISNUMBER('Control Sample Data'!F85),'Control Sample Data'!F85&lt;35,'Control Sample Data'!F85&gt;0),'Control Sample Data'!F85,35),""))</f>
      </c>
      <c r="S86" s="14">
        <f>IF('Control Sample Data'!G85="","",IF(SUM('Control Sample Data'!G$3:G$98)&gt;10,IF(AND(ISNUMBER('Control Sample Data'!G85),'Control Sample Data'!G85&lt;35,'Control Sample Data'!G85&gt;0),'Control Sample Data'!G85,35),""))</f>
      </c>
      <c r="T86" s="14">
        <f>IF('Control Sample Data'!H85="","",IF(SUM('Control Sample Data'!H$3:H$98)&gt;10,IF(AND(ISNUMBER('Control Sample Data'!H85),'Control Sample Data'!H85&lt;35,'Control Sample Data'!H85&gt;0),'Control Sample Data'!H85,35),""))</f>
      </c>
      <c r="U86" s="14">
        <f>IF('Control Sample Data'!I85="","",IF(SUM('Control Sample Data'!I$3:I$98)&gt;10,IF(AND(ISNUMBER('Control Sample Data'!I85),'Control Sample Data'!I85&lt;35,'Control Sample Data'!I85&gt;0),'Control Sample Data'!I85,35),""))</f>
      </c>
      <c r="V86" s="14">
        <f>IF('Control Sample Data'!J85="","",IF(SUM('Control Sample Data'!J$3:J$98)&gt;10,IF(AND(ISNUMBER('Control Sample Data'!J85),'Control Sample Data'!J85&lt;35,'Control Sample Data'!J85&gt;0),'Control Sample Data'!J85,35),""))</f>
      </c>
      <c r="W86" s="14">
        <f>IF('Control Sample Data'!K85="","",IF(SUM('Control Sample Data'!K$3:K$98)&gt;10,IF(AND(ISNUMBER('Control Sample Data'!K85),'Control Sample Data'!K85&lt;35,'Control Sample Data'!K85&gt;0),'Control Sample Data'!K85,35),""))</f>
      </c>
      <c r="X86" s="14">
        <f>IF('Control Sample Data'!L85="","",IF(SUM('Control Sample Data'!L$3:L$98)&gt;10,IF(AND(ISNUMBER('Control Sample Data'!L85),'Control Sample Data'!L85&lt;35,'Control Sample Data'!L85&gt;0),'Control Sample Data'!L85,35),""))</f>
      </c>
      <c r="AS86" s="12" t="str">
        <f t="shared" si="91"/>
        <v>Tnf</v>
      </c>
      <c r="AT86" s="13" t="s">
        <v>591</v>
      </c>
      <c r="AU86" s="14">
        <f t="shared" si="71"/>
        <v>14.606608999999999</v>
      </c>
      <c r="AV86" s="14">
        <f t="shared" si="72"/>
      </c>
      <c r="AW86" s="14">
        <f t="shared" si="73"/>
      </c>
      <c r="AX86" s="14">
        <f t="shared" si="74"/>
      </c>
      <c r="AY86" s="14">
        <f t="shared" si="75"/>
      </c>
      <c r="AZ86" s="14">
        <f t="shared" si="76"/>
      </c>
      <c r="BA86" s="14">
        <f t="shared" si="77"/>
      </c>
      <c r="BB86" s="14">
        <f t="shared" si="78"/>
      </c>
      <c r="BC86" s="14">
        <f t="shared" si="79"/>
      </c>
      <c r="BD86" s="14">
        <f t="shared" si="80"/>
      </c>
      <c r="BE86" s="14">
        <f t="shared" si="81"/>
        <v>15.078043000000001</v>
      </c>
      <c r="BF86" s="14">
        <f t="shared" si="82"/>
      </c>
      <c r="BG86" s="14">
        <f t="shared" si="83"/>
      </c>
      <c r="BH86" s="14">
        <f t="shared" si="84"/>
      </c>
      <c r="BI86" s="14">
        <f t="shared" si="85"/>
      </c>
      <c r="BJ86" s="14">
        <f t="shared" si="86"/>
      </c>
      <c r="BK86" s="14">
        <f t="shared" si="87"/>
      </c>
      <c r="BL86" s="14">
        <f t="shared" si="88"/>
      </c>
      <c r="BM86" s="14">
        <f t="shared" si="89"/>
      </c>
      <c r="BN86" s="14">
        <f t="shared" si="90"/>
      </c>
      <c r="BO86" s="46">
        <f t="shared" si="69"/>
        <v>14.606608999999999</v>
      </c>
      <c r="BP86" s="46">
        <f t="shared" si="70"/>
        <v>15.078043000000001</v>
      </c>
      <c r="BQ86" s="44" t="str">
        <f t="shared" si="92"/>
        <v>Tnf</v>
      </c>
      <c r="BR86" s="13" t="s">
        <v>763</v>
      </c>
      <c r="BS86" s="47">
        <f t="shared" si="93"/>
        <v>4.008413868593637E-05</v>
      </c>
      <c r="BT86" s="47">
        <f t="shared" si="94"/>
      </c>
      <c r="BU86" s="47">
        <f t="shared" si="95"/>
      </c>
      <c r="BV86" s="47">
        <f t="shared" si="96"/>
      </c>
      <c r="BW86" s="47">
        <f t="shared" si="97"/>
      </c>
      <c r="BX86" s="47">
        <f t="shared" si="98"/>
      </c>
      <c r="BY86" s="47">
        <f t="shared" si="99"/>
      </c>
      <c r="BZ86" s="47">
        <f t="shared" si="100"/>
      </c>
      <c r="CA86" s="47">
        <f t="shared" si="101"/>
      </c>
      <c r="CB86" s="47">
        <f t="shared" si="102"/>
      </c>
      <c r="CC86" s="47">
        <f t="shared" si="103"/>
        <v>2.891057844066312E-05</v>
      </c>
      <c r="CD86" s="47">
        <f t="shared" si="104"/>
      </c>
      <c r="CE86" s="47">
        <f t="shared" si="105"/>
      </c>
      <c r="CF86" s="47">
        <f t="shared" si="106"/>
      </c>
      <c r="CG86" s="47">
        <f t="shared" si="107"/>
      </c>
      <c r="CH86" s="47">
        <f t="shared" si="108"/>
      </c>
      <c r="CI86" s="47">
        <f t="shared" si="109"/>
      </c>
      <c r="CJ86" s="47">
        <f t="shared" si="110"/>
      </c>
      <c r="CK86" s="47">
        <f t="shared" si="111"/>
      </c>
      <c r="CL86" s="47">
        <f t="shared" si="112"/>
      </c>
    </row>
    <row r="87" spans="1:90" ht="12.75">
      <c r="A87" s="15" t="str">
        <f>'Gene Table'!D86</f>
        <v>Xbp1</v>
      </c>
      <c r="B87" s="13" t="s">
        <v>597</v>
      </c>
      <c r="C87" s="14">
        <f>IF('Test Sample Data'!C86="","",IF(SUM('Test Sample Data'!C$3:C$98)&gt;10,IF(AND(ISNUMBER('Test Sample Data'!C86),'Test Sample Data'!C86&lt;35,'Test Sample Data'!C86&gt;0),'Test Sample Data'!C86,35),""))</f>
        <v>23.499763</v>
      </c>
      <c r="D87" s="14">
        <f>IF('Test Sample Data'!D86="","",IF(SUM('Test Sample Data'!D$3:D$98)&gt;10,IF(AND(ISNUMBER('Test Sample Data'!D86),'Test Sample Data'!D86&lt;35,'Test Sample Data'!D86&gt;0),'Test Sample Data'!D86,35),""))</f>
      </c>
      <c r="E87" s="14">
        <f>IF('Test Sample Data'!E86="","",IF(SUM('Test Sample Data'!E$3:E$98)&gt;10,IF(AND(ISNUMBER('Test Sample Data'!E86),'Test Sample Data'!E86&lt;35,'Test Sample Data'!E86&gt;0),'Test Sample Data'!E86,35),""))</f>
      </c>
      <c r="F87" s="14">
        <f>IF('Test Sample Data'!F86="","",IF(SUM('Test Sample Data'!F$3:F$98)&gt;10,IF(AND(ISNUMBER('Test Sample Data'!F86),'Test Sample Data'!F86&lt;35,'Test Sample Data'!F86&gt;0),'Test Sample Data'!F86,35),""))</f>
      </c>
      <c r="G87" s="14">
        <f>IF('Test Sample Data'!G86="","",IF(SUM('Test Sample Data'!G$3:G$98)&gt;10,IF(AND(ISNUMBER('Test Sample Data'!G86),'Test Sample Data'!G86&lt;35,'Test Sample Data'!G86&gt;0),'Test Sample Data'!G86,35),""))</f>
      </c>
      <c r="H87" s="14">
        <f>IF('Test Sample Data'!H86="","",IF(SUM('Test Sample Data'!H$3:H$98)&gt;10,IF(AND(ISNUMBER('Test Sample Data'!H86),'Test Sample Data'!H86&lt;35,'Test Sample Data'!H86&gt;0),'Test Sample Data'!H86,35),""))</f>
      </c>
      <c r="I87" s="14">
        <f>IF('Test Sample Data'!I86="","",IF(SUM('Test Sample Data'!I$3:I$98)&gt;10,IF(AND(ISNUMBER('Test Sample Data'!I86),'Test Sample Data'!I86&lt;35,'Test Sample Data'!I86&gt;0),'Test Sample Data'!I86,35),""))</f>
      </c>
      <c r="J87" s="14">
        <f>IF('Test Sample Data'!J86="","",IF(SUM('Test Sample Data'!J$3:J$98)&gt;10,IF(AND(ISNUMBER('Test Sample Data'!J86),'Test Sample Data'!J86&lt;35,'Test Sample Data'!J86&gt;0),'Test Sample Data'!J86,35),""))</f>
      </c>
      <c r="K87" s="14">
        <f>IF('Test Sample Data'!K86="","",IF(SUM('Test Sample Data'!K$3:K$98)&gt;10,IF(AND(ISNUMBER('Test Sample Data'!K86),'Test Sample Data'!K86&lt;35,'Test Sample Data'!K86&gt;0),'Test Sample Data'!K86,35),""))</f>
      </c>
      <c r="L87" s="14">
        <f>IF('Test Sample Data'!L86="","",IF(SUM('Test Sample Data'!L$3:L$98)&gt;10,IF(AND(ISNUMBER('Test Sample Data'!L86),'Test Sample Data'!L86&lt;35,'Test Sample Data'!L86&gt;0),'Test Sample Data'!L86,35),""))</f>
      </c>
      <c r="M87" s="14" t="str">
        <f>'Gene Table'!D86</f>
        <v>Xbp1</v>
      </c>
      <c r="N87" s="13" t="s">
        <v>597</v>
      </c>
      <c r="O87" s="14">
        <f>IF('Control Sample Data'!C86="","",IF(SUM('Control Sample Data'!C$3:C$98)&gt;10,IF(AND(ISNUMBER('Control Sample Data'!C86),'Control Sample Data'!C86&lt;35,'Control Sample Data'!C86&gt;0),'Control Sample Data'!C86,35),""))</f>
        <v>21.865137</v>
      </c>
      <c r="P87" s="14">
        <f>IF('Control Sample Data'!D86="","",IF(SUM('Control Sample Data'!D$3:D$98)&gt;10,IF(AND(ISNUMBER('Control Sample Data'!D86),'Control Sample Data'!D86&lt;35,'Control Sample Data'!D86&gt;0),'Control Sample Data'!D86,35),""))</f>
      </c>
      <c r="Q87" s="14">
        <f>IF('Control Sample Data'!E86="","",IF(SUM('Control Sample Data'!E$3:E$98)&gt;10,IF(AND(ISNUMBER('Control Sample Data'!E86),'Control Sample Data'!E86&lt;35,'Control Sample Data'!E86&gt;0),'Control Sample Data'!E86,35),""))</f>
      </c>
      <c r="R87" s="14">
        <f>IF('Control Sample Data'!F86="","",IF(SUM('Control Sample Data'!F$3:F$98)&gt;10,IF(AND(ISNUMBER('Control Sample Data'!F86),'Control Sample Data'!F86&lt;35,'Control Sample Data'!F86&gt;0),'Control Sample Data'!F86,35),""))</f>
      </c>
      <c r="S87" s="14">
        <f>IF('Control Sample Data'!G86="","",IF(SUM('Control Sample Data'!G$3:G$98)&gt;10,IF(AND(ISNUMBER('Control Sample Data'!G86),'Control Sample Data'!G86&lt;35,'Control Sample Data'!G86&gt;0),'Control Sample Data'!G86,35),""))</f>
      </c>
      <c r="T87" s="14">
        <f>IF('Control Sample Data'!H86="","",IF(SUM('Control Sample Data'!H$3:H$98)&gt;10,IF(AND(ISNUMBER('Control Sample Data'!H86),'Control Sample Data'!H86&lt;35,'Control Sample Data'!H86&gt;0),'Control Sample Data'!H86,35),""))</f>
      </c>
      <c r="U87" s="14">
        <f>IF('Control Sample Data'!I86="","",IF(SUM('Control Sample Data'!I$3:I$98)&gt;10,IF(AND(ISNUMBER('Control Sample Data'!I86),'Control Sample Data'!I86&lt;35,'Control Sample Data'!I86&gt;0),'Control Sample Data'!I86,35),""))</f>
      </c>
      <c r="V87" s="14">
        <f>IF('Control Sample Data'!J86="","",IF(SUM('Control Sample Data'!J$3:J$98)&gt;10,IF(AND(ISNUMBER('Control Sample Data'!J86),'Control Sample Data'!J86&lt;35,'Control Sample Data'!J86&gt;0),'Control Sample Data'!J86,35),""))</f>
      </c>
      <c r="W87" s="14">
        <f>IF('Control Sample Data'!K86="","",IF(SUM('Control Sample Data'!K$3:K$98)&gt;10,IF(AND(ISNUMBER('Control Sample Data'!K86),'Control Sample Data'!K86&lt;35,'Control Sample Data'!K86&gt;0),'Control Sample Data'!K86,35),""))</f>
      </c>
      <c r="X87" s="14">
        <f>IF('Control Sample Data'!L86="","",IF(SUM('Control Sample Data'!L$3:L$98)&gt;10,IF(AND(ISNUMBER('Control Sample Data'!L86),'Control Sample Data'!L86&lt;35,'Control Sample Data'!L86&gt;0),'Control Sample Data'!L86,35),""))</f>
      </c>
      <c r="AS87" s="12" t="str">
        <f t="shared" si="91"/>
        <v>Xbp1</v>
      </c>
      <c r="AT87" s="13" t="s">
        <v>597</v>
      </c>
      <c r="AU87" s="14">
        <f t="shared" si="71"/>
        <v>7.7468460000000015</v>
      </c>
      <c r="AV87" s="14">
        <f t="shared" si="72"/>
      </c>
      <c r="AW87" s="14">
        <f t="shared" si="73"/>
      </c>
      <c r="AX87" s="14">
        <f t="shared" si="74"/>
      </c>
      <c r="AY87" s="14">
        <f t="shared" si="75"/>
      </c>
      <c r="AZ87" s="14">
        <f t="shared" si="76"/>
      </c>
      <c r="BA87" s="14">
        <f t="shared" si="77"/>
      </c>
      <c r="BB87" s="14">
        <f t="shared" si="78"/>
      </c>
      <c r="BC87" s="14">
        <f t="shared" si="79"/>
      </c>
      <c r="BD87" s="14">
        <f t="shared" si="80"/>
      </c>
      <c r="BE87" s="14">
        <f t="shared" si="81"/>
        <v>6.1167370000000005</v>
      </c>
      <c r="BF87" s="14">
        <f t="shared" si="82"/>
      </c>
      <c r="BG87" s="14">
        <f t="shared" si="83"/>
      </c>
      <c r="BH87" s="14">
        <f t="shared" si="84"/>
      </c>
      <c r="BI87" s="14">
        <f t="shared" si="85"/>
      </c>
      <c r="BJ87" s="14">
        <f t="shared" si="86"/>
      </c>
      <c r="BK87" s="14">
        <f t="shared" si="87"/>
      </c>
      <c r="BL87" s="14">
        <f t="shared" si="88"/>
      </c>
      <c r="BM87" s="14">
        <f t="shared" si="89"/>
      </c>
      <c r="BN87" s="14">
        <f t="shared" si="90"/>
      </c>
      <c r="BO87" s="46">
        <f t="shared" si="69"/>
        <v>7.7468460000000015</v>
      </c>
      <c r="BP87" s="46">
        <f t="shared" si="70"/>
        <v>6.1167370000000005</v>
      </c>
      <c r="BQ87" s="44" t="str">
        <f t="shared" si="92"/>
        <v>Xbp1</v>
      </c>
      <c r="BR87" s="13" t="s">
        <v>764</v>
      </c>
      <c r="BS87" s="47">
        <f t="shared" si="93"/>
        <v>0.004655506980944237</v>
      </c>
      <c r="BT87" s="47">
        <f t="shared" si="94"/>
      </c>
      <c r="BU87" s="47">
        <f t="shared" si="95"/>
      </c>
      <c r="BV87" s="47">
        <f t="shared" si="96"/>
      </c>
      <c r="BW87" s="47">
        <f t="shared" si="97"/>
      </c>
      <c r="BX87" s="47">
        <f t="shared" si="98"/>
      </c>
      <c r="BY87" s="47">
        <f t="shared" si="99"/>
      </c>
      <c r="BZ87" s="47">
        <f t="shared" si="100"/>
      </c>
      <c r="CA87" s="47">
        <f t="shared" si="101"/>
      </c>
      <c r="CB87" s="47">
        <f t="shared" si="102"/>
      </c>
      <c r="CC87" s="47">
        <f t="shared" si="103"/>
        <v>0.014410487976887834</v>
      </c>
      <c r="CD87" s="47">
        <f t="shared" si="104"/>
      </c>
      <c r="CE87" s="47">
        <f t="shared" si="105"/>
      </c>
      <c r="CF87" s="47">
        <f t="shared" si="106"/>
      </c>
      <c r="CG87" s="47">
        <f t="shared" si="107"/>
      </c>
      <c r="CH87" s="47">
        <f t="shared" si="108"/>
      </c>
      <c r="CI87" s="47">
        <f t="shared" si="109"/>
      </c>
      <c r="CJ87" s="47">
        <f t="shared" si="110"/>
      </c>
      <c r="CK87" s="47">
        <f t="shared" si="111"/>
      </c>
      <c r="CL87" s="47">
        <f t="shared" si="112"/>
      </c>
    </row>
    <row r="88" spans="1:90" ht="12.75">
      <c r="A88" s="15" t="str">
        <f>'Gene Table'!D87</f>
        <v>Actb</v>
      </c>
      <c r="B88" s="13" t="s">
        <v>79</v>
      </c>
      <c r="C88" s="14">
        <f>IF('Test Sample Data'!C87="","",IF(SUM('Test Sample Data'!C$3:C$98)&gt;10,IF(AND(ISNUMBER('Test Sample Data'!C87),'Test Sample Data'!C87&lt;35,'Test Sample Data'!C87&gt;0),'Test Sample Data'!C87,35),""))</f>
        <v>22.693356</v>
      </c>
      <c r="D88" s="14">
        <f>IF('Test Sample Data'!D87="","",IF(SUM('Test Sample Data'!D$3:D$98)&gt;10,IF(AND(ISNUMBER('Test Sample Data'!D87),'Test Sample Data'!D87&lt;35,'Test Sample Data'!D87&gt;0),'Test Sample Data'!D87,35),""))</f>
      </c>
      <c r="E88" s="14">
        <f>IF('Test Sample Data'!E87="","",IF(SUM('Test Sample Data'!E$3:E$98)&gt;10,IF(AND(ISNUMBER('Test Sample Data'!E87),'Test Sample Data'!E87&lt;35,'Test Sample Data'!E87&gt;0),'Test Sample Data'!E87,35),""))</f>
      </c>
      <c r="F88" s="14">
        <f>IF('Test Sample Data'!F87="","",IF(SUM('Test Sample Data'!F$3:F$98)&gt;10,IF(AND(ISNUMBER('Test Sample Data'!F87),'Test Sample Data'!F87&lt;35,'Test Sample Data'!F87&gt;0),'Test Sample Data'!F87,35),""))</f>
      </c>
      <c r="G88" s="14">
        <f>IF('Test Sample Data'!G87="","",IF(SUM('Test Sample Data'!G$3:G$98)&gt;10,IF(AND(ISNUMBER('Test Sample Data'!G87),'Test Sample Data'!G87&lt;35,'Test Sample Data'!G87&gt;0),'Test Sample Data'!G87,35),""))</f>
      </c>
      <c r="H88" s="14">
        <f>IF('Test Sample Data'!H87="","",IF(SUM('Test Sample Data'!H$3:H$98)&gt;10,IF(AND(ISNUMBER('Test Sample Data'!H87),'Test Sample Data'!H87&lt;35,'Test Sample Data'!H87&gt;0),'Test Sample Data'!H87,35),""))</f>
      </c>
      <c r="I88" s="14">
        <f>IF('Test Sample Data'!I87="","",IF(SUM('Test Sample Data'!I$3:I$98)&gt;10,IF(AND(ISNUMBER('Test Sample Data'!I87),'Test Sample Data'!I87&lt;35,'Test Sample Data'!I87&gt;0),'Test Sample Data'!I87,35),""))</f>
      </c>
      <c r="J88" s="14">
        <f>IF('Test Sample Data'!J87="","",IF(SUM('Test Sample Data'!J$3:J$98)&gt;10,IF(AND(ISNUMBER('Test Sample Data'!J87),'Test Sample Data'!J87&lt;35,'Test Sample Data'!J87&gt;0),'Test Sample Data'!J87,35),""))</f>
      </c>
      <c r="K88" s="14">
        <f>IF('Test Sample Data'!K87="","",IF(SUM('Test Sample Data'!K$3:K$98)&gt;10,IF(AND(ISNUMBER('Test Sample Data'!K87),'Test Sample Data'!K87&lt;35,'Test Sample Data'!K87&gt;0),'Test Sample Data'!K87,35),""))</f>
      </c>
      <c r="L88" s="14">
        <f>IF('Test Sample Data'!L87="","",IF(SUM('Test Sample Data'!L$3:L$98)&gt;10,IF(AND(ISNUMBER('Test Sample Data'!L87),'Test Sample Data'!L87&lt;35,'Test Sample Data'!L87&gt;0),'Test Sample Data'!L87,35),""))</f>
      </c>
      <c r="M88" s="14" t="str">
        <f>'Gene Table'!D87</f>
        <v>Actb</v>
      </c>
      <c r="N88" s="13" t="s">
        <v>79</v>
      </c>
      <c r="O88" s="14">
        <f>IF('Control Sample Data'!C87="","",IF(SUM('Control Sample Data'!C$3:C$98)&gt;10,IF(AND(ISNUMBER('Control Sample Data'!C87),'Control Sample Data'!C87&lt;35,'Control Sample Data'!C87&gt;0),'Control Sample Data'!C87,35),""))</f>
        <v>21.690767</v>
      </c>
      <c r="P88" s="14">
        <f>IF('Control Sample Data'!D87="","",IF(SUM('Control Sample Data'!D$3:D$98)&gt;10,IF(AND(ISNUMBER('Control Sample Data'!D87),'Control Sample Data'!D87&lt;35,'Control Sample Data'!D87&gt;0),'Control Sample Data'!D87,35),""))</f>
      </c>
      <c r="Q88" s="14">
        <f>IF('Control Sample Data'!E87="","",IF(SUM('Control Sample Data'!E$3:E$98)&gt;10,IF(AND(ISNUMBER('Control Sample Data'!E87),'Control Sample Data'!E87&lt;35,'Control Sample Data'!E87&gt;0),'Control Sample Data'!E87,35),""))</f>
      </c>
      <c r="R88" s="14">
        <f>IF('Control Sample Data'!F87="","",IF(SUM('Control Sample Data'!F$3:F$98)&gt;10,IF(AND(ISNUMBER('Control Sample Data'!F87),'Control Sample Data'!F87&lt;35,'Control Sample Data'!F87&gt;0),'Control Sample Data'!F87,35),""))</f>
      </c>
      <c r="S88" s="14">
        <f>IF('Control Sample Data'!G87="","",IF(SUM('Control Sample Data'!G$3:G$98)&gt;10,IF(AND(ISNUMBER('Control Sample Data'!G87),'Control Sample Data'!G87&lt;35,'Control Sample Data'!G87&gt;0),'Control Sample Data'!G87,35),""))</f>
      </c>
      <c r="T88" s="14">
        <f>IF('Control Sample Data'!H87="","",IF(SUM('Control Sample Data'!H$3:H$98)&gt;10,IF(AND(ISNUMBER('Control Sample Data'!H87),'Control Sample Data'!H87&lt;35,'Control Sample Data'!H87&gt;0),'Control Sample Data'!H87,35),""))</f>
      </c>
      <c r="U88" s="14">
        <f>IF('Control Sample Data'!I87="","",IF(SUM('Control Sample Data'!I$3:I$98)&gt;10,IF(AND(ISNUMBER('Control Sample Data'!I87),'Control Sample Data'!I87&lt;35,'Control Sample Data'!I87&gt;0),'Control Sample Data'!I87,35),""))</f>
      </c>
      <c r="V88" s="14">
        <f>IF('Control Sample Data'!J87="","",IF(SUM('Control Sample Data'!J$3:J$98)&gt;10,IF(AND(ISNUMBER('Control Sample Data'!J87),'Control Sample Data'!J87&lt;35,'Control Sample Data'!J87&gt;0),'Control Sample Data'!J87,35),""))</f>
      </c>
      <c r="W88" s="14">
        <f>IF('Control Sample Data'!K87="","",IF(SUM('Control Sample Data'!K$3:K$98)&gt;10,IF(AND(ISNUMBER('Control Sample Data'!K87),'Control Sample Data'!K87&lt;35,'Control Sample Data'!K87&gt;0),'Control Sample Data'!K87,35),""))</f>
      </c>
      <c r="X88" s="14">
        <f>IF('Control Sample Data'!L87="","",IF(SUM('Control Sample Data'!L$3:L$98)&gt;10,IF(AND(ISNUMBER('Control Sample Data'!L87),'Control Sample Data'!L87&lt;35,'Control Sample Data'!L87&gt;0),'Control Sample Data'!L87,35),""))</f>
      </c>
      <c r="AS88" s="12" t="str">
        <f t="shared" si="91"/>
        <v>Actb</v>
      </c>
      <c r="AT88" s="13" t="s">
        <v>79</v>
      </c>
      <c r="AU88" s="14">
        <f t="shared" si="71"/>
        <v>6.940439000000001</v>
      </c>
      <c r="AV88" s="14">
        <f t="shared" si="72"/>
      </c>
      <c r="AW88" s="14">
        <f t="shared" si="73"/>
      </c>
      <c r="AX88" s="14">
        <f t="shared" si="74"/>
      </c>
      <c r="AY88" s="14">
        <f t="shared" si="75"/>
      </c>
      <c r="AZ88" s="14">
        <f t="shared" si="76"/>
      </c>
      <c r="BA88" s="14">
        <f t="shared" si="77"/>
      </c>
      <c r="BB88" s="14">
        <f t="shared" si="78"/>
      </c>
      <c r="BC88" s="14">
        <f t="shared" si="79"/>
      </c>
      <c r="BD88" s="14">
        <f t="shared" si="80"/>
      </c>
      <c r="BE88" s="14">
        <f t="shared" si="81"/>
        <v>5.942367000000001</v>
      </c>
      <c r="BF88" s="14">
        <f t="shared" si="82"/>
      </c>
      <c r="BG88" s="14">
        <f t="shared" si="83"/>
      </c>
      <c r="BH88" s="14">
        <f t="shared" si="84"/>
      </c>
      <c r="BI88" s="14">
        <f t="shared" si="85"/>
      </c>
      <c r="BJ88" s="14">
        <f t="shared" si="86"/>
      </c>
      <c r="BK88" s="14">
        <f t="shared" si="87"/>
      </c>
      <c r="BL88" s="14">
        <f t="shared" si="88"/>
      </c>
      <c r="BM88" s="14">
        <f t="shared" si="89"/>
      </c>
      <c r="BN88" s="14">
        <f t="shared" si="90"/>
      </c>
      <c r="BO88" s="46">
        <f aca="true" t="shared" si="113" ref="BO88:BO99">IF(ISERROR(AVERAGE(AU88:BD88)),"N/A",AVERAGE(AU88:BD88))</f>
        <v>6.940439000000001</v>
      </c>
      <c r="BP88" s="46">
        <f aca="true" t="shared" si="114" ref="BP88:BP99">IF(ISERROR(AVERAGE(BE88:BN88)),"N/A",AVERAGE(BE88:BN88))</f>
        <v>5.942367000000001</v>
      </c>
      <c r="BQ88" s="44" t="str">
        <f t="shared" si="92"/>
        <v>Actb</v>
      </c>
      <c r="BR88" s="13" t="s">
        <v>765</v>
      </c>
      <c r="BS88" s="47">
        <f t="shared" si="93"/>
        <v>0.008141785902436282</v>
      </c>
      <c r="BT88" s="47">
        <f t="shared" si="94"/>
      </c>
      <c r="BU88" s="47">
        <f t="shared" si="95"/>
      </c>
      <c r="BV88" s="47">
        <f t="shared" si="96"/>
      </c>
      <c r="BW88" s="47">
        <f t="shared" si="97"/>
      </c>
      <c r="BX88" s="47">
        <f t="shared" si="98"/>
      </c>
      <c r="BY88" s="47">
        <f t="shared" si="99"/>
      </c>
      <c r="BZ88" s="47">
        <f t="shared" si="100"/>
      </c>
      <c r="CA88" s="47">
        <f t="shared" si="101"/>
      </c>
      <c r="CB88" s="47">
        <f t="shared" si="102"/>
      </c>
      <c r="CC88" s="47">
        <f t="shared" si="103"/>
        <v>0.016261825172959276</v>
      </c>
      <c r="CD88" s="47">
        <f t="shared" si="104"/>
      </c>
      <c r="CE88" s="47">
        <f t="shared" si="105"/>
      </c>
      <c r="CF88" s="47">
        <f t="shared" si="106"/>
      </c>
      <c r="CG88" s="47">
        <f t="shared" si="107"/>
      </c>
      <c r="CH88" s="47">
        <f t="shared" si="108"/>
      </c>
      <c r="CI88" s="47">
        <f t="shared" si="109"/>
      </c>
      <c r="CJ88" s="47">
        <f t="shared" si="110"/>
      </c>
      <c r="CK88" s="47">
        <f t="shared" si="111"/>
      </c>
      <c r="CL88" s="47">
        <f t="shared" si="112"/>
      </c>
    </row>
    <row r="89" spans="1:90" ht="12.75">
      <c r="A89" s="15" t="str">
        <f>'Gene Table'!D88</f>
        <v>B2m</v>
      </c>
      <c r="B89" s="13" t="s">
        <v>81</v>
      </c>
      <c r="C89" s="14">
        <f>IF('Test Sample Data'!C88="","",IF(SUM('Test Sample Data'!C$3:C$98)&gt;10,IF(AND(ISNUMBER('Test Sample Data'!C88),'Test Sample Data'!C88&lt;35,'Test Sample Data'!C88&gt;0),'Test Sample Data'!C88,35),""))</f>
        <v>15.752917</v>
      </c>
      <c r="D89" s="14">
        <f>IF('Test Sample Data'!D88="","",IF(SUM('Test Sample Data'!D$3:D$98)&gt;10,IF(AND(ISNUMBER('Test Sample Data'!D88),'Test Sample Data'!D88&lt;35,'Test Sample Data'!D88&gt;0),'Test Sample Data'!D88,35),""))</f>
      </c>
      <c r="E89" s="14">
        <f>IF('Test Sample Data'!E88="","",IF(SUM('Test Sample Data'!E$3:E$98)&gt;10,IF(AND(ISNUMBER('Test Sample Data'!E88),'Test Sample Data'!E88&lt;35,'Test Sample Data'!E88&gt;0),'Test Sample Data'!E88,35),""))</f>
      </c>
      <c r="F89" s="14">
        <f>IF('Test Sample Data'!F88="","",IF(SUM('Test Sample Data'!F$3:F$98)&gt;10,IF(AND(ISNUMBER('Test Sample Data'!F88),'Test Sample Data'!F88&lt;35,'Test Sample Data'!F88&gt;0),'Test Sample Data'!F88,35),""))</f>
      </c>
      <c r="G89" s="14">
        <f>IF('Test Sample Data'!G88="","",IF(SUM('Test Sample Data'!G$3:G$98)&gt;10,IF(AND(ISNUMBER('Test Sample Data'!G88),'Test Sample Data'!G88&lt;35,'Test Sample Data'!G88&gt;0),'Test Sample Data'!G88,35),""))</f>
      </c>
      <c r="H89" s="14">
        <f>IF('Test Sample Data'!H88="","",IF(SUM('Test Sample Data'!H$3:H$98)&gt;10,IF(AND(ISNUMBER('Test Sample Data'!H88),'Test Sample Data'!H88&lt;35,'Test Sample Data'!H88&gt;0),'Test Sample Data'!H88,35),""))</f>
      </c>
      <c r="I89" s="14">
        <f>IF('Test Sample Data'!I88="","",IF(SUM('Test Sample Data'!I$3:I$98)&gt;10,IF(AND(ISNUMBER('Test Sample Data'!I88),'Test Sample Data'!I88&lt;35,'Test Sample Data'!I88&gt;0),'Test Sample Data'!I88,35),""))</f>
      </c>
      <c r="J89" s="14">
        <f>IF('Test Sample Data'!J88="","",IF(SUM('Test Sample Data'!J$3:J$98)&gt;10,IF(AND(ISNUMBER('Test Sample Data'!J88),'Test Sample Data'!J88&lt;35,'Test Sample Data'!J88&gt;0),'Test Sample Data'!J88,35),""))</f>
      </c>
      <c r="K89" s="14">
        <f>IF('Test Sample Data'!K88="","",IF(SUM('Test Sample Data'!K$3:K$98)&gt;10,IF(AND(ISNUMBER('Test Sample Data'!K88),'Test Sample Data'!K88&lt;35,'Test Sample Data'!K88&gt;0),'Test Sample Data'!K88,35),""))</f>
      </c>
      <c r="L89" s="14">
        <f>IF('Test Sample Data'!L88="","",IF(SUM('Test Sample Data'!L$3:L$98)&gt;10,IF(AND(ISNUMBER('Test Sample Data'!L88),'Test Sample Data'!L88&lt;35,'Test Sample Data'!L88&gt;0),'Test Sample Data'!L88,35),""))</f>
      </c>
      <c r="M89" s="14" t="str">
        <f>'Gene Table'!D88</f>
        <v>B2m</v>
      </c>
      <c r="N89" s="13" t="s">
        <v>81</v>
      </c>
      <c r="O89" s="14">
        <f>IF('Control Sample Data'!C88="","",IF(SUM('Control Sample Data'!C$3:C$98)&gt;10,IF(AND(ISNUMBER('Control Sample Data'!C88),'Control Sample Data'!C88&lt;35,'Control Sample Data'!C88&gt;0),'Control Sample Data'!C88,35),""))</f>
        <v>15.7484</v>
      </c>
      <c r="P89" s="14">
        <f>IF('Control Sample Data'!D88="","",IF(SUM('Control Sample Data'!D$3:D$98)&gt;10,IF(AND(ISNUMBER('Control Sample Data'!D88),'Control Sample Data'!D88&lt;35,'Control Sample Data'!D88&gt;0),'Control Sample Data'!D88,35),""))</f>
      </c>
      <c r="Q89" s="14">
        <f>IF('Control Sample Data'!E88="","",IF(SUM('Control Sample Data'!E$3:E$98)&gt;10,IF(AND(ISNUMBER('Control Sample Data'!E88),'Control Sample Data'!E88&lt;35,'Control Sample Data'!E88&gt;0),'Control Sample Data'!E88,35),""))</f>
      </c>
      <c r="R89" s="14">
        <f>IF('Control Sample Data'!F88="","",IF(SUM('Control Sample Data'!F$3:F$98)&gt;10,IF(AND(ISNUMBER('Control Sample Data'!F88),'Control Sample Data'!F88&lt;35,'Control Sample Data'!F88&gt;0),'Control Sample Data'!F88,35),""))</f>
      </c>
      <c r="S89" s="14">
        <f>IF('Control Sample Data'!G88="","",IF(SUM('Control Sample Data'!G$3:G$98)&gt;10,IF(AND(ISNUMBER('Control Sample Data'!G88),'Control Sample Data'!G88&lt;35,'Control Sample Data'!G88&gt;0),'Control Sample Data'!G88,35),""))</f>
      </c>
      <c r="T89" s="14">
        <f>IF('Control Sample Data'!H88="","",IF(SUM('Control Sample Data'!H$3:H$98)&gt;10,IF(AND(ISNUMBER('Control Sample Data'!H88),'Control Sample Data'!H88&lt;35,'Control Sample Data'!H88&gt;0),'Control Sample Data'!H88,35),""))</f>
      </c>
      <c r="U89" s="14">
        <f>IF('Control Sample Data'!I88="","",IF(SUM('Control Sample Data'!I$3:I$98)&gt;10,IF(AND(ISNUMBER('Control Sample Data'!I88),'Control Sample Data'!I88&lt;35,'Control Sample Data'!I88&gt;0),'Control Sample Data'!I88,35),""))</f>
      </c>
      <c r="V89" s="14">
        <f>IF('Control Sample Data'!J88="","",IF(SUM('Control Sample Data'!J$3:J$98)&gt;10,IF(AND(ISNUMBER('Control Sample Data'!J88),'Control Sample Data'!J88&lt;35,'Control Sample Data'!J88&gt;0),'Control Sample Data'!J88,35),""))</f>
      </c>
      <c r="W89" s="14">
        <f>IF('Control Sample Data'!K88="","",IF(SUM('Control Sample Data'!K$3:K$98)&gt;10,IF(AND(ISNUMBER('Control Sample Data'!K88),'Control Sample Data'!K88&lt;35,'Control Sample Data'!K88&gt;0),'Control Sample Data'!K88,35),""))</f>
      </c>
      <c r="X89" s="14">
        <f>IF('Control Sample Data'!L88="","",IF(SUM('Control Sample Data'!L$3:L$98)&gt;10,IF(AND(ISNUMBER('Control Sample Data'!L88),'Control Sample Data'!L88&lt;35,'Control Sample Data'!L88&gt;0),'Control Sample Data'!L88,35),""))</f>
      </c>
      <c r="AS89" s="12" t="str">
        <f t="shared" si="91"/>
        <v>B2m</v>
      </c>
      <c r="AT89" s="13" t="s">
        <v>81</v>
      </c>
      <c r="AU89" s="14">
        <f t="shared" si="71"/>
        <v>0</v>
      </c>
      <c r="AV89" s="14">
        <f t="shared" si="72"/>
      </c>
      <c r="AW89" s="14">
        <f t="shared" si="73"/>
      </c>
      <c r="AX89" s="14">
        <f t="shared" si="74"/>
      </c>
      <c r="AY89" s="14">
        <f t="shared" si="75"/>
      </c>
      <c r="AZ89" s="14">
        <f t="shared" si="76"/>
      </c>
      <c r="BA89" s="14">
        <f t="shared" si="77"/>
      </c>
      <c r="BB89" s="14">
        <f t="shared" si="78"/>
      </c>
      <c r="BC89" s="14">
        <f t="shared" si="79"/>
      </c>
      <c r="BD89" s="14">
        <f t="shared" si="80"/>
      </c>
      <c r="BE89" s="14">
        <f t="shared" si="81"/>
        <v>0</v>
      </c>
      <c r="BF89" s="14">
        <f t="shared" si="82"/>
      </c>
      <c r="BG89" s="14">
        <f t="shared" si="83"/>
      </c>
      <c r="BH89" s="14">
        <f t="shared" si="84"/>
      </c>
      <c r="BI89" s="14">
        <f t="shared" si="85"/>
      </c>
      <c r="BJ89" s="14">
        <f t="shared" si="86"/>
      </c>
      <c r="BK89" s="14">
        <f t="shared" si="87"/>
      </c>
      <c r="BL89" s="14">
        <f t="shared" si="88"/>
      </c>
      <c r="BM89" s="14">
        <f t="shared" si="89"/>
      </c>
      <c r="BN89" s="14">
        <f t="shared" si="90"/>
      </c>
      <c r="BO89" s="46">
        <f t="shared" si="113"/>
        <v>0</v>
      </c>
      <c r="BP89" s="46">
        <f t="shared" si="114"/>
        <v>0</v>
      </c>
      <c r="BQ89" s="44" t="str">
        <f t="shared" si="92"/>
        <v>B2m</v>
      </c>
      <c r="BR89" s="13" t="s">
        <v>766</v>
      </c>
      <c r="BS89" s="47">
        <f t="shared" si="93"/>
        <v>1</v>
      </c>
      <c r="BT89" s="47">
        <f t="shared" si="94"/>
      </c>
      <c r="BU89" s="47">
        <f t="shared" si="95"/>
      </c>
      <c r="BV89" s="47">
        <f t="shared" si="96"/>
      </c>
      <c r="BW89" s="47">
        <f t="shared" si="97"/>
      </c>
      <c r="BX89" s="47">
        <f t="shared" si="98"/>
      </c>
      <c r="BY89" s="47">
        <f t="shared" si="99"/>
      </c>
      <c r="BZ89" s="47">
        <f t="shared" si="100"/>
      </c>
      <c r="CA89" s="47">
        <f t="shared" si="101"/>
      </c>
      <c r="CB89" s="47">
        <f t="shared" si="102"/>
      </c>
      <c r="CC89" s="47">
        <f t="shared" si="103"/>
        <v>1</v>
      </c>
      <c r="CD89" s="47">
        <f t="shared" si="104"/>
      </c>
      <c r="CE89" s="47">
        <f t="shared" si="105"/>
      </c>
      <c r="CF89" s="47">
        <f t="shared" si="106"/>
      </c>
      <c r="CG89" s="47">
        <f t="shared" si="107"/>
      </c>
      <c r="CH89" s="47">
        <f t="shared" si="108"/>
      </c>
      <c r="CI89" s="47">
        <f t="shared" si="109"/>
      </c>
      <c r="CJ89" s="47">
        <f t="shared" si="110"/>
      </c>
      <c r="CK89" s="47">
        <f t="shared" si="111"/>
      </c>
      <c r="CL89" s="47">
        <f t="shared" si="112"/>
      </c>
    </row>
    <row r="90" spans="1:90" ht="12.75">
      <c r="A90" s="15" t="str">
        <f>'Gene Table'!D89</f>
        <v>Gapdh</v>
      </c>
      <c r="B90" s="13" t="s">
        <v>83</v>
      </c>
      <c r="C90" s="14">
        <f>IF('Test Sample Data'!C89="","",IF(SUM('Test Sample Data'!C$3:C$98)&gt;10,IF(AND(ISNUMBER('Test Sample Data'!C89),'Test Sample Data'!C89&lt;35,'Test Sample Data'!C89&gt;0),'Test Sample Data'!C89,35),""))</f>
        <v>22.421562</v>
      </c>
      <c r="D90" s="14">
        <f>IF('Test Sample Data'!D89="","",IF(SUM('Test Sample Data'!D$3:D$98)&gt;10,IF(AND(ISNUMBER('Test Sample Data'!D89),'Test Sample Data'!D89&lt;35,'Test Sample Data'!D89&gt;0),'Test Sample Data'!D89,35),""))</f>
      </c>
      <c r="E90" s="14">
        <f>IF('Test Sample Data'!E89="","",IF(SUM('Test Sample Data'!E$3:E$98)&gt;10,IF(AND(ISNUMBER('Test Sample Data'!E89),'Test Sample Data'!E89&lt;35,'Test Sample Data'!E89&gt;0),'Test Sample Data'!E89,35),""))</f>
      </c>
      <c r="F90" s="14">
        <f>IF('Test Sample Data'!F89="","",IF(SUM('Test Sample Data'!F$3:F$98)&gt;10,IF(AND(ISNUMBER('Test Sample Data'!F89),'Test Sample Data'!F89&lt;35,'Test Sample Data'!F89&gt;0),'Test Sample Data'!F89,35),""))</f>
      </c>
      <c r="G90" s="14">
        <f>IF('Test Sample Data'!G89="","",IF(SUM('Test Sample Data'!G$3:G$98)&gt;10,IF(AND(ISNUMBER('Test Sample Data'!G89),'Test Sample Data'!G89&lt;35,'Test Sample Data'!G89&gt;0),'Test Sample Data'!G89,35),""))</f>
      </c>
      <c r="H90" s="14">
        <f>IF('Test Sample Data'!H89="","",IF(SUM('Test Sample Data'!H$3:H$98)&gt;10,IF(AND(ISNUMBER('Test Sample Data'!H89),'Test Sample Data'!H89&lt;35,'Test Sample Data'!H89&gt;0),'Test Sample Data'!H89,35),""))</f>
      </c>
      <c r="I90" s="14">
        <f>IF('Test Sample Data'!I89="","",IF(SUM('Test Sample Data'!I$3:I$98)&gt;10,IF(AND(ISNUMBER('Test Sample Data'!I89),'Test Sample Data'!I89&lt;35,'Test Sample Data'!I89&gt;0),'Test Sample Data'!I89,35),""))</f>
      </c>
      <c r="J90" s="14">
        <f>IF('Test Sample Data'!J89="","",IF(SUM('Test Sample Data'!J$3:J$98)&gt;10,IF(AND(ISNUMBER('Test Sample Data'!J89),'Test Sample Data'!J89&lt;35,'Test Sample Data'!J89&gt;0),'Test Sample Data'!J89,35),""))</f>
      </c>
      <c r="K90" s="14">
        <f>IF('Test Sample Data'!K89="","",IF(SUM('Test Sample Data'!K$3:K$98)&gt;10,IF(AND(ISNUMBER('Test Sample Data'!K89),'Test Sample Data'!K89&lt;35,'Test Sample Data'!K89&gt;0),'Test Sample Data'!K89,35),""))</f>
      </c>
      <c r="L90" s="14">
        <f>IF('Test Sample Data'!L89="","",IF(SUM('Test Sample Data'!L$3:L$98)&gt;10,IF(AND(ISNUMBER('Test Sample Data'!L89),'Test Sample Data'!L89&lt;35,'Test Sample Data'!L89&gt;0),'Test Sample Data'!L89,35),""))</f>
      </c>
      <c r="M90" s="14" t="str">
        <f>'Gene Table'!D89</f>
        <v>Gapdh</v>
      </c>
      <c r="N90" s="13" t="s">
        <v>83</v>
      </c>
      <c r="O90" s="14">
        <f>IF('Control Sample Data'!C89="","",IF(SUM('Control Sample Data'!C$3:C$98)&gt;10,IF(AND(ISNUMBER('Control Sample Data'!C89),'Control Sample Data'!C89&lt;35,'Control Sample Data'!C89&gt;0),'Control Sample Data'!C89,35),""))</f>
        <v>20.792809</v>
      </c>
      <c r="P90" s="14">
        <f>IF('Control Sample Data'!D89="","",IF(SUM('Control Sample Data'!D$3:D$98)&gt;10,IF(AND(ISNUMBER('Control Sample Data'!D89),'Control Sample Data'!D89&lt;35,'Control Sample Data'!D89&gt;0),'Control Sample Data'!D89,35),""))</f>
      </c>
      <c r="Q90" s="14">
        <f>IF('Control Sample Data'!E89="","",IF(SUM('Control Sample Data'!E$3:E$98)&gt;10,IF(AND(ISNUMBER('Control Sample Data'!E89),'Control Sample Data'!E89&lt;35,'Control Sample Data'!E89&gt;0),'Control Sample Data'!E89,35),""))</f>
      </c>
      <c r="R90" s="14">
        <f>IF('Control Sample Data'!F89="","",IF(SUM('Control Sample Data'!F$3:F$98)&gt;10,IF(AND(ISNUMBER('Control Sample Data'!F89),'Control Sample Data'!F89&lt;35,'Control Sample Data'!F89&gt;0),'Control Sample Data'!F89,35),""))</f>
      </c>
      <c r="S90" s="14">
        <f>IF('Control Sample Data'!G89="","",IF(SUM('Control Sample Data'!G$3:G$98)&gt;10,IF(AND(ISNUMBER('Control Sample Data'!G89),'Control Sample Data'!G89&lt;35,'Control Sample Data'!G89&gt;0),'Control Sample Data'!G89,35),""))</f>
      </c>
      <c r="T90" s="14">
        <f>IF('Control Sample Data'!H89="","",IF(SUM('Control Sample Data'!H$3:H$98)&gt;10,IF(AND(ISNUMBER('Control Sample Data'!H89),'Control Sample Data'!H89&lt;35,'Control Sample Data'!H89&gt;0),'Control Sample Data'!H89,35),""))</f>
      </c>
      <c r="U90" s="14">
        <f>IF('Control Sample Data'!I89="","",IF(SUM('Control Sample Data'!I$3:I$98)&gt;10,IF(AND(ISNUMBER('Control Sample Data'!I89),'Control Sample Data'!I89&lt;35,'Control Sample Data'!I89&gt;0),'Control Sample Data'!I89,35),""))</f>
      </c>
      <c r="V90" s="14">
        <f>IF('Control Sample Data'!J89="","",IF(SUM('Control Sample Data'!J$3:J$98)&gt;10,IF(AND(ISNUMBER('Control Sample Data'!J89),'Control Sample Data'!J89&lt;35,'Control Sample Data'!J89&gt;0),'Control Sample Data'!J89,35),""))</f>
      </c>
      <c r="W90" s="14">
        <f>IF('Control Sample Data'!K89="","",IF(SUM('Control Sample Data'!K$3:K$98)&gt;10,IF(AND(ISNUMBER('Control Sample Data'!K89),'Control Sample Data'!K89&lt;35,'Control Sample Data'!K89&gt;0),'Control Sample Data'!K89,35),""))</f>
      </c>
      <c r="X90" s="14">
        <f>IF('Control Sample Data'!L89="","",IF(SUM('Control Sample Data'!L$3:L$98)&gt;10,IF(AND(ISNUMBER('Control Sample Data'!L89),'Control Sample Data'!L89&lt;35,'Control Sample Data'!L89&gt;0),'Control Sample Data'!L89,35),""))</f>
      </c>
      <c r="AS90" s="12" t="str">
        <f t="shared" si="91"/>
        <v>Gapdh</v>
      </c>
      <c r="AT90" s="13" t="s">
        <v>83</v>
      </c>
      <c r="AU90" s="14">
        <f t="shared" si="71"/>
        <v>6.6686450000000015</v>
      </c>
      <c r="AV90" s="14">
        <f t="shared" si="72"/>
      </c>
      <c r="AW90" s="14">
        <f t="shared" si="73"/>
      </c>
      <c r="AX90" s="14">
        <f t="shared" si="74"/>
      </c>
      <c r="AY90" s="14">
        <f t="shared" si="75"/>
      </c>
      <c r="AZ90" s="14">
        <f t="shared" si="76"/>
      </c>
      <c r="BA90" s="14">
        <f t="shared" si="77"/>
      </c>
      <c r="BB90" s="14">
        <f t="shared" si="78"/>
      </c>
      <c r="BC90" s="14">
        <f t="shared" si="79"/>
      </c>
      <c r="BD90" s="14">
        <f t="shared" si="80"/>
      </c>
      <c r="BE90" s="14">
        <f t="shared" si="81"/>
        <v>5.044408999999998</v>
      </c>
      <c r="BF90" s="14">
        <f t="shared" si="82"/>
      </c>
      <c r="BG90" s="14">
        <f t="shared" si="83"/>
      </c>
      <c r="BH90" s="14">
        <f t="shared" si="84"/>
      </c>
      <c r="BI90" s="14">
        <f t="shared" si="85"/>
      </c>
      <c r="BJ90" s="14">
        <f t="shared" si="86"/>
      </c>
      <c r="BK90" s="14">
        <f t="shared" si="87"/>
      </c>
      <c r="BL90" s="14">
        <f t="shared" si="88"/>
      </c>
      <c r="BM90" s="14">
        <f t="shared" si="89"/>
      </c>
      <c r="BN90" s="14">
        <f t="shared" si="90"/>
      </c>
      <c r="BO90" s="46">
        <f t="shared" si="113"/>
        <v>6.6686450000000015</v>
      </c>
      <c r="BP90" s="46">
        <f t="shared" si="114"/>
        <v>5.044408999999998</v>
      </c>
      <c r="BQ90" s="44" t="str">
        <f t="shared" si="92"/>
        <v>Gapdh</v>
      </c>
      <c r="BR90" s="13" t="s">
        <v>767</v>
      </c>
      <c r="BS90" s="47">
        <f t="shared" si="93"/>
        <v>0.009829644798560458</v>
      </c>
      <c r="BT90" s="47">
        <f t="shared" si="94"/>
      </c>
      <c r="BU90" s="47">
        <f t="shared" si="95"/>
      </c>
      <c r="BV90" s="47">
        <f t="shared" si="96"/>
      </c>
      <c r="BW90" s="47">
        <f t="shared" si="97"/>
      </c>
      <c r="BX90" s="47">
        <f t="shared" si="98"/>
      </c>
      <c r="BY90" s="47">
        <f t="shared" si="99"/>
      </c>
      <c r="BZ90" s="47">
        <f t="shared" si="100"/>
      </c>
      <c r="CA90" s="47">
        <f t="shared" si="101"/>
      </c>
      <c r="CB90" s="47">
        <f t="shared" si="102"/>
      </c>
      <c r="CC90" s="47">
        <f t="shared" si="103"/>
        <v>0.03030271774480189</v>
      </c>
      <c r="CD90" s="47">
        <f t="shared" si="104"/>
      </c>
      <c r="CE90" s="47">
        <f t="shared" si="105"/>
      </c>
      <c r="CF90" s="47">
        <f t="shared" si="106"/>
      </c>
      <c r="CG90" s="47">
        <f t="shared" si="107"/>
      </c>
      <c r="CH90" s="47">
        <f t="shared" si="108"/>
      </c>
      <c r="CI90" s="47">
        <f t="shared" si="109"/>
      </c>
      <c r="CJ90" s="47">
        <f t="shared" si="110"/>
      </c>
      <c r="CK90" s="47">
        <f t="shared" si="111"/>
      </c>
      <c r="CL90" s="47">
        <f t="shared" si="112"/>
      </c>
    </row>
    <row r="91" spans="1:90" ht="12.75">
      <c r="A91" s="15" t="str">
        <f>'Gene Table'!D90</f>
        <v>Gusb</v>
      </c>
      <c r="B91" s="13" t="s">
        <v>85</v>
      </c>
      <c r="C91" s="14">
        <f>IF('Test Sample Data'!C90="","",IF(SUM('Test Sample Data'!C$3:C$98)&gt;10,IF(AND(ISNUMBER('Test Sample Data'!C90),'Test Sample Data'!C90&lt;35,'Test Sample Data'!C90&gt;0),'Test Sample Data'!C90,35),""))</f>
        <v>27.219254</v>
      </c>
      <c r="D91" s="14">
        <f>IF('Test Sample Data'!D90="","",IF(SUM('Test Sample Data'!D$3:D$98)&gt;10,IF(AND(ISNUMBER('Test Sample Data'!D90),'Test Sample Data'!D90&lt;35,'Test Sample Data'!D90&gt;0),'Test Sample Data'!D90,35),""))</f>
      </c>
      <c r="E91" s="14">
        <f>IF('Test Sample Data'!E90="","",IF(SUM('Test Sample Data'!E$3:E$98)&gt;10,IF(AND(ISNUMBER('Test Sample Data'!E90),'Test Sample Data'!E90&lt;35,'Test Sample Data'!E90&gt;0),'Test Sample Data'!E90,35),""))</f>
      </c>
      <c r="F91" s="14">
        <f>IF('Test Sample Data'!F90="","",IF(SUM('Test Sample Data'!F$3:F$98)&gt;10,IF(AND(ISNUMBER('Test Sample Data'!F90),'Test Sample Data'!F90&lt;35,'Test Sample Data'!F90&gt;0),'Test Sample Data'!F90,35),""))</f>
      </c>
      <c r="G91" s="14">
        <f>IF('Test Sample Data'!G90="","",IF(SUM('Test Sample Data'!G$3:G$98)&gt;10,IF(AND(ISNUMBER('Test Sample Data'!G90),'Test Sample Data'!G90&lt;35,'Test Sample Data'!G90&gt;0),'Test Sample Data'!G90,35),""))</f>
      </c>
      <c r="H91" s="14">
        <f>IF('Test Sample Data'!H90="","",IF(SUM('Test Sample Data'!H$3:H$98)&gt;10,IF(AND(ISNUMBER('Test Sample Data'!H90),'Test Sample Data'!H90&lt;35,'Test Sample Data'!H90&gt;0),'Test Sample Data'!H90,35),""))</f>
      </c>
      <c r="I91" s="14">
        <f>IF('Test Sample Data'!I90="","",IF(SUM('Test Sample Data'!I$3:I$98)&gt;10,IF(AND(ISNUMBER('Test Sample Data'!I90),'Test Sample Data'!I90&lt;35,'Test Sample Data'!I90&gt;0),'Test Sample Data'!I90,35),""))</f>
      </c>
      <c r="J91" s="14">
        <f>IF('Test Sample Data'!J90="","",IF(SUM('Test Sample Data'!J$3:J$98)&gt;10,IF(AND(ISNUMBER('Test Sample Data'!J90),'Test Sample Data'!J90&lt;35,'Test Sample Data'!J90&gt;0),'Test Sample Data'!J90,35),""))</f>
      </c>
      <c r="K91" s="14">
        <f>IF('Test Sample Data'!K90="","",IF(SUM('Test Sample Data'!K$3:K$98)&gt;10,IF(AND(ISNUMBER('Test Sample Data'!K90),'Test Sample Data'!K90&lt;35,'Test Sample Data'!K90&gt;0),'Test Sample Data'!K90,35),""))</f>
      </c>
      <c r="L91" s="14">
        <f>IF('Test Sample Data'!L90="","",IF(SUM('Test Sample Data'!L$3:L$98)&gt;10,IF(AND(ISNUMBER('Test Sample Data'!L90),'Test Sample Data'!L90&lt;35,'Test Sample Data'!L90&gt;0),'Test Sample Data'!L90,35),""))</f>
      </c>
      <c r="M91" s="14" t="str">
        <f>'Gene Table'!D90</f>
        <v>Gusb</v>
      </c>
      <c r="N91" s="13" t="s">
        <v>85</v>
      </c>
      <c r="O91" s="14">
        <f>IF('Control Sample Data'!C90="","",IF(SUM('Control Sample Data'!C$3:C$98)&gt;10,IF(AND(ISNUMBER('Control Sample Data'!C90),'Control Sample Data'!C90&lt;35,'Control Sample Data'!C90&gt;0),'Control Sample Data'!C90,35),""))</f>
        <v>25.796408</v>
      </c>
      <c r="P91" s="14">
        <f>IF('Control Sample Data'!D90="","",IF(SUM('Control Sample Data'!D$3:D$98)&gt;10,IF(AND(ISNUMBER('Control Sample Data'!D90),'Control Sample Data'!D90&lt;35,'Control Sample Data'!D90&gt;0),'Control Sample Data'!D90,35),""))</f>
      </c>
      <c r="Q91" s="14">
        <f>IF('Control Sample Data'!E90="","",IF(SUM('Control Sample Data'!E$3:E$98)&gt;10,IF(AND(ISNUMBER('Control Sample Data'!E90),'Control Sample Data'!E90&lt;35,'Control Sample Data'!E90&gt;0),'Control Sample Data'!E90,35),""))</f>
      </c>
      <c r="R91" s="14">
        <f>IF('Control Sample Data'!F90="","",IF(SUM('Control Sample Data'!F$3:F$98)&gt;10,IF(AND(ISNUMBER('Control Sample Data'!F90),'Control Sample Data'!F90&lt;35,'Control Sample Data'!F90&gt;0),'Control Sample Data'!F90,35),""))</f>
      </c>
      <c r="S91" s="14">
        <f>IF('Control Sample Data'!G90="","",IF(SUM('Control Sample Data'!G$3:G$98)&gt;10,IF(AND(ISNUMBER('Control Sample Data'!G90),'Control Sample Data'!G90&lt;35,'Control Sample Data'!G90&gt;0),'Control Sample Data'!G90,35),""))</f>
      </c>
      <c r="T91" s="14">
        <f>IF('Control Sample Data'!H90="","",IF(SUM('Control Sample Data'!H$3:H$98)&gt;10,IF(AND(ISNUMBER('Control Sample Data'!H90),'Control Sample Data'!H90&lt;35,'Control Sample Data'!H90&gt;0),'Control Sample Data'!H90,35),""))</f>
      </c>
      <c r="U91" s="14">
        <f>IF('Control Sample Data'!I90="","",IF(SUM('Control Sample Data'!I$3:I$98)&gt;10,IF(AND(ISNUMBER('Control Sample Data'!I90),'Control Sample Data'!I90&lt;35,'Control Sample Data'!I90&gt;0),'Control Sample Data'!I90,35),""))</f>
      </c>
      <c r="V91" s="14">
        <f>IF('Control Sample Data'!J90="","",IF(SUM('Control Sample Data'!J$3:J$98)&gt;10,IF(AND(ISNUMBER('Control Sample Data'!J90),'Control Sample Data'!J90&lt;35,'Control Sample Data'!J90&gt;0),'Control Sample Data'!J90,35),""))</f>
      </c>
      <c r="W91" s="14">
        <f>IF('Control Sample Data'!K90="","",IF(SUM('Control Sample Data'!K$3:K$98)&gt;10,IF(AND(ISNUMBER('Control Sample Data'!K90),'Control Sample Data'!K90&lt;35,'Control Sample Data'!K90&gt;0),'Control Sample Data'!K90,35),""))</f>
      </c>
      <c r="X91" s="14">
        <f>IF('Control Sample Data'!L90="","",IF(SUM('Control Sample Data'!L$3:L$98)&gt;10,IF(AND(ISNUMBER('Control Sample Data'!L90),'Control Sample Data'!L90&lt;35,'Control Sample Data'!L90&gt;0),'Control Sample Data'!L90,35),""))</f>
      </c>
      <c r="AS91" s="12" t="str">
        <f t="shared" si="91"/>
        <v>Gusb</v>
      </c>
      <c r="AT91" s="13" t="s">
        <v>85</v>
      </c>
      <c r="AU91" s="14">
        <f t="shared" si="71"/>
        <v>11.466337</v>
      </c>
      <c r="AV91" s="14">
        <f t="shared" si="72"/>
      </c>
      <c r="AW91" s="14">
        <f t="shared" si="73"/>
      </c>
      <c r="AX91" s="14">
        <f t="shared" si="74"/>
      </c>
      <c r="AY91" s="14">
        <f t="shared" si="75"/>
      </c>
      <c r="AZ91" s="14">
        <f t="shared" si="76"/>
      </c>
      <c r="BA91" s="14">
        <f t="shared" si="77"/>
      </c>
      <c r="BB91" s="14">
        <f t="shared" si="78"/>
      </c>
      <c r="BC91" s="14">
        <f t="shared" si="79"/>
      </c>
      <c r="BD91" s="14">
        <f t="shared" si="80"/>
      </c>
      <c r="BE91" s="14">
        <f t="shared" si="81"/>
        <v>10.048008</v>
      </c>
      <c r="BF91" s="14">
        <f t="shared" si="82"/>
      </c>
      <c r="BG91" s="14">
        <f t="shared" si="83"/>
      </c>
      <c r="BH91" s="14">
        <f t="shared" si="84"/>
      </c>
      <c r="BI91" s="14">
        <f t="shared" si="85"/>
      </c>
      <c r="BJ91" s="14">
        <f t="shared" si="86"/>
      </c>
      <c r="BK91" s="14">
        <f t="shared" si="87"/>
      </c>
      <c r="BL91" s="14">
        <f t="shared" si="88"/>
      </c>
      <c r="BM91" s="14">
        <f t="shared" si="89"/>
      </c>
      <c r="BN91" s="14">
        <f t="shared" si="90"/>
      </c>
      <c r="BO91" s="46">
        <f t="shared" si="113"/>
        <v>11.466337</v>
      </c>
      <c r="BP91" s="46">
        <f t="shared" si="114"/>
        <v>10.048008</v>
      </c>
      <c r="BQ91" s="44" t="str">
        <f t="shared" si="92"/>
        <v>Gusb</v>
      </c>
      <c r="BR91" s="13" t="s">
        <v>768</v>
      </c>
      <c r="BS91" s="47">
        <f t="shared" si="93"/>
        <v>0.0003534179656087194</v>
      </c>
      <c r="BT91" s="47">
        <f t="shared" si="94"/>
      </c>
      <c r="BU91" s="47">
        <f t="shared" si="95"/>
      </c>
      <c r="BV91" s="47">
        <f t="shared" si="96"/>
      </c>
      <c r="BW91" s="47">
        <f t="shared" si="97"/>
      </c>
      <c r="BX91" s="47">
        <f t="shared" si="98"/>
      </c>
      <c r="BY91" s="47">
        <f t="shared" si="99"/>
      </c>
      <c r="BZ91" s="47">
        <f t="shared" si="100"/>
      </c>
      <c r="CA91" s="47">
        <f t="shared" si="101"/>
      </c>
      <c r="CB91" s="47">
        <f t="shared" si="102"/>
      </c>
      <c r="CC91" s="47">
        <f t="shared" si="103"/>
        <v>0.0009446005526464045</v>
      </c>
      <c r="CD91" s="47">
        <f t="shared" si="104"/>
      </c>
      <c r="CE91" s="47">
        <f t="shared" si="105"/>
      </c>
      <c r="CF91" s="47">
        <f t="shared" si="106"/>
      </c>
      <c r="CG91" s="47">
        <f t="shared" si="107"/>
      </c>
      <c r="CH91" s="47">
        <f t="shared" si="108"/>
      </c>
      <c r="CI91" s="47">
        <f t="shared" si="109"/>
      </c>
      <c r="CJ91" s="47">
        <f t="shared" si="110"/>
      </c>
      <c r="CK91" s="47">
        <f t="shared" si="111"/>
      </c>
      <c r="CL91" s="47">
        <f t="shared" si="112"/>
      </c>
    </row>
    <row r="92" spans="1:90" ht="12.75">
      <c r="A92" s="15" t="str">
        <f>'Gene Table'!D91</f>
        <v>Hsp90ab1</v>
      </c>
      <c r="B92" s="13" t="s">
        <v>86</v>
      </c>
      <c r="C92" s="14">
        <f>IF('Test Sample Data'!C91="","",IF(SUM('Test Sample Data'!C$3:C$98)&gt;10,IF(AND(ISNUMBER('Test Sample Data'!C91),'Test Sample Data'!C91&lt;35,'Test Sample Data'!C91&gt;0),'Test Sample Data'!C91,35),""))</f>
        <v>20.253262</v>
      </c>
      <c r="D92" s="14">
        <f>IF('Test Sample Data'!D91="","",IF(SUM('Test Sample Data'!D$3:D$98)&gt;10,IF(AND(ISNUMBER('Test Sample Data'!D91),'Test Sample Data'!D91&lt;35,'Test Sample Data'!D91&gt;0),'Test Sample Data'!D91,35),""))</f>
      </c>
      <c r="E92" s="14">
        <f>IF('Test Sample Data'!E91="","",IF(SUM('Test Sample Data'!E$3:E$98)&gt;10,IF(AND(ISNUMBER('Test Sample Data'!E91),'Test Sample Data'!E91&lt;35,'Test Sample Data'!E91&gt;0),'Test Sample Data'!E91,35),""))</f>
      </c>
      <c r="F92" s="14">
        <f>IF('Test Sample Data'!F91="","",IF(SUM('Test Sample Data'!F$3:F$98)&gt;10,IF(AND(ISNUMBER('Test Sample Data'!F91),'Test Sample Data'!F91&lt;35,'Test Sample Data'!F91&gt;0),'Test Sample Data'!F91,35),""))</f>
      </c>
      <c r="G92" s="14">
        <f>IF('Test Sample Data'!G91="","",IF(SUM('Test Sample Data'!G$3:G$98)&gt;10,IF(AND(ISNUMBER('Test Sample Data'!G91),'Test Sample Data'!G91&lt;35,'Test Sample Data'!G91&gt;0),'Test Sample Data'!G91,35),""))</f>
      </c>
      <c r="H92" s="14">
        <f>IF('Test Sample Data'!H91="","",IF(SUM('Test Sample Data'!H$3:H$98)&gt;10,IF(AND(ISNUMBER('Test Sample Data'!H91),'Test Sample Data'!H91&lt;35,'Test Sample Data'!H91&gt;0),'Test Sample Data'!H91,35),""))</f>
      </c>
      <c r="I92" s="14">
        <f>IF('Test Sample Data'!I91="","",IF(SUM('Test Sample Data'!I$3:I$98)&gt;10,IF(AND(ISNUMBER('Test Sample Data'!I91),'Test Sample Data'!I91&lt;35,'Test Sample Data'!I91&gt;0),'Test Sample Data'!I91,35),""))</f>
      </c>
      <c r="J92" s="14">
        <f>IF('Test Sample Data'!J91="","",IF(SUM('Test Sample Data'!J$3:J$98)&gt;10,IF(AND(ISNUMBER('Test Sample Data'!J91),'Test Sample Data'!J91&lt;35,'Test Sample Data'!J91&gt;0),'Test Sample Data'!J91,35),""))</f>
      </c>
      <c r="K92" s="14">
        <f>IF('Test Sample Data'!K91="","",IF(SUM('Test Sample Data'!K$3:K$98)&gt;10,IF(AND(ISNUMBER('Test Sample Data'!K91),'Test Sample Data'!K91&lt;35,'Test Sample Data'!K91&gt;0),'Test Sample Data'!K91,35),""))</f>
      </c>
      <c r="L92" s="14">
        <f>IF('Test Sample Data'!L91="","",IF(SUM('Test Sample Data'!L$3:L$98)&gt;10,IF(AND(ISNUMBER('Test Sample Data'!L91),'Test Sample Data'!L91&lt;35,'Test Sample Data'!L91&gt;0),'Test Sample Data'!L91,35),""))</f>
      </c>
      <c r="M92" s="14" t="str">
        <f>'Gene Table'!D91</f>
        <v>Hsp90ab1</v>
      </c>
      <c r="N92" s="13" t="s">
        <v>86</v>
      </c>
      <c r="O92" s="14">
        <f>IF('Control Sample Data'!C91="","",IF(SUM('Control Sample Data'!C$3:C$98)&gt;10,IF(AND(ISNUMBER('Control Sample Data'!C91),'Control Sample Data'!C91&lt;35,'Control Sample Data'!C91&gt;0),'Control Sample Data'!C91,35),""))</f>
        <v>20.402847</v>
      </c>
      <c r="P92" s="14">
        <f>IF('Control Sample Data'!D91="","",IF(SUM('Control Sample Data'!D$3:D$98)&gt;10,IF(AND(ISNUMBER('Control Sample Data'!D91),'Control Sample Data'!D91&lt;35,'Control Sample Data'!D91&gt;0),'Control Sample Data'!D91,35),""))</f>
      </c>
      <c r="Q92" s="14">
        <f>IF('Control Sample Data'!E91="","",IF(SUM('Control Sample Data'!E$3:E$98)&gt;10,IF(AND(ISNUMBER('Control Sample Data'!E91),'Control Sample Data'!E91&lt;35,'Control Sample Data'!E91&gt;0),'Control Sample Data'!E91,35),""))</f>
      </c>
      <c r="R92" s="14">
        <f>IF('Control Sample Data'!F91="","",IF(SUM('Control Sample Data'!F$3:F$98)&gt;10,IF(AND(ISNUMBER('Control Sample Data'!F91),'Control Sample Data'!F91&lt;35,'Control Sample Data'!F91&gt;0),'Control Sample Data'!F91,35),""))</f>
      </c>
      <c r="S92" s="14">
        <f>IF('Control Sample Data'!G91="","",IF(SUM('Control Sample Data'!G$3:G$98)&gt;10,IF(AND(ISNUMBER('Control Sample Data'!G91),'Control Sample Data'!G91&lt;35,'Control Sample Data'!G91&gt;0),'Control Sample Data'!G91,35),""))</f>
      </c>
      <c r="T92" s="14">
        <f>IF('Control Sample Data'!H91="","",IF(SUM('Control Sample Data'!H$3:H$98)&gt;10,IF(AND(ISNUMBER('Control Sample Data'!H91),'Control Sample Data'!H91&lt;35,'Control Sample Data'!H91&gt;0),'Control Sample Data'!H91,35),""))</f>
      </c>
      <c r="U92" s="14">
        <f>IF('Control Sample Data'!I91="","",IF(SUM('Control Sample Data'!I$3:I$98)&gt;10,IF(AND(ISNUMBER('Control Sample Data'!I91),'Control Sample Data'!I91&lt;35,'Control Sample Data'!I91&gt;0),'Control Sample Data'!I91,35),""))</f>
      </c>
      <c r="V92" s="14">
        <f>IF('Control Sample Data'!J91="","",IF(SUM('Control Sample Data'!J$3:J$98)&gt;10,IF(AND(ISNUMBER('Control Sample Data'!J91),'Control Sample Data'!J91&lt;35,'Control Sample Data'!J91&gt;0),'Control Sample Data'!J91,35),""))</f>
      </c>
      <c r="W92" s="14">
        <f>IF('Control Sample Data'!K91="","",IF(SUM('Control Sample Data'!K$3:K$98)&gt;10,IF(AND(ISNUMBER('Control Sample Data'!K91),'Control Sample Data'!K91&lt;35,'Control Sample Data'!K91&gt;0),'Control Sample Data'!K91,35),""))</f>
      </c>
      <c r="X92" s="14">
        <f>IF('Control Sample Data'!L91="","",IF(SUM('Control Sample Data'!L$3:L$98)&gt;10,IF(AND(ISNUMBER('Control Sample Data'!L91),'Control Sample Data'!L91&lt;35,'Control Sample Data'!L91&gt;0),'Control Sample Data'!L91,35),""))</f>
      </c>
      <c r="AS92" s="12" t="str">
        <f t="shared" si="91"/>
        <v>Hsp90ab1</v>
      </c>
      <c r="AT92" s="13" t="s">
        <v>86</v>
      </c>
      <c r="AU92" s="14">
        <f t="shared" si="71"/>
        <v>4.500344999999999</v>
      </c>
      <c r="AV92" s="14">
        <f t="shared" si="72"/>
      </c>
      <c r="AW92" s="14">
        <f t="shared" si="73"/>
      </c>
      <c r="AX92" s="14">
        <f t="shared" si="74"/>
      </c>
      <c r="AY92" s="14">
        <f t="shared" si="75"/>
      </c>
      <c r="AZ92" s="14">
        <f t="shared" si="76"/>
      </c>
      <c r="BA92" s="14">
        <f t="shared" si="77"/>
      </c>
      <c r="BB92" s="14">
        <f t="shared" si="78"/>
      </c>
      <c r="BC92" s="14">
        <f t="shared" si="79"/>
      </c>
      <c r="BD92" s="14">
        <f t="shared" si="80"/>
      </c>
      <c r="BE92" s="14">
        <f t="shared" si="81"/>
        <v>4.654447000000001</v>
      </c>
      <c r="BF92" s="14">
        <f t="shared" si="82"/>
      </c>
      <c r="BG92" s="14">
        <f t="shared" si="83"/>
      </c>
      <c r="BH92" s="14">
        <f t="shared" si="84"/>
      </c>
      <c r="BI92" s="14">
        <f t="shared" si="85"/>
      </c>
      <c r="BJ92" s="14">
        <f t="shared" si="86"/>
      </c>
      <c r="BK92" s="14">
        <f t="shared" si="87"/>
      </c>
      <c r="BL92" s="14">
        <f t="shared" si="88"/>
      </c>
      <c r="BM92" s="14">
        <f t="shared" si="89"/>
      </c>
      <c r="BN92" s="14">
        <f t="shared" si="90"/>
      </c>
      <c r="BO92" s="46">
        <f t="shared" si="113"/>
        <v>4.500344999999999</v>
      </c>
      <c r="BP92" s="46">
        <f t="shared" si="114"/>
        <v>4.654447000000001</v>
      </c>
      <c r="BQ92" s="44" t="str">
        <f t="shared" si="92"/>
        <v>Hsp90ab1</v>
      </c>
      <c r="BR92" s="13" t="s">
        <v>769</v>
      </c>
      <c r="BS92" s="47">
        <f t="shared" si="93"/>
        <v>0.044183606679591494</v>
      </c>
      <c r="BT92" s="47">
        <f t="shared" si="94"/>
      </c>
      <c r="BU92" s="47">
        <f t="shared" si="95"/>
      </c>
      <c r="BV92" s="47">
        <f t="shared" si="96"/>
      </c>
      <c r="BW92" s="47">
        <f t="shared" si="97"/>
      </c>
      <c r="BX92" s="47">
        <f t="shared" si="98"/>
      </c>
      <c r="BY92" s="47">
        <f t="shared" si="99"/>
      </c>
      <c r="BZ92" s="47">
        <f t="shared" si="100"/>
      </c>
      <c r="CA92" s="47">
        <f t="shared" si="101"/>
      </c>
      <c r="CB92" s="47">
        <f t="shared" si="102"/>
      </c>
      <c r="CC92" s="47">
        <f t="shared" si="103"/>
        <v>0.03970743556030975</v>
      </c>
      <c r="CD92" s="47">
        <f t="shared" si="104"/>
      </c>
      <c r="CE92" s="47">
        <f t="shared" si="105"/>
      </c>
      <c r="CF92" s="47">
        <f t="shared" si="106"/>
      </c>
      <c r="CG92" s="47">
        <f t="shared" si="107"/>
      </c>
      <c r="CH92" s="47">
        <f t="shared" si="108"/>
      </c>
      <c r="CI92" s="47">
        <f t="shared" si="109"/>
      </c>
      <c r="CJ92" s="47">
        <f t="shared" si="110"/>
      </c>
      <c r="CK92" s="47">
        <f t="shared" si="111"/>
      </c>
      <c r="CL92" s="47">
        <f t="shared" si="112"/>
      </c>
    </row>
    <row r="93" spans="1:90" ht="12.75">
      <c r="A93" s="15" t="str">
        <f>'Gene Table'!D92</f>
        <v>MGDC</v>
      </c>
      <c r="B93" s="13" t="s">
        <v>627</v>
      </c>
      <c r="C93" s="14">
        <f>IF('Test Sample Data'!C92="","",IF(SUM('Test Sample Data'!C$3:C$98)&gt;10,IF(AND(ISNUMBER('Test Sample Data'!C92),'Test Sample Data'!C92&lt;35,'Test Sample Data'!C92&gt;0),'Test Sample Data'!C92,35),""))</f>
        <v>35</v>
      </c>
      <c r="D93" s="14">
        <f>IF('Test Sample Data'!D92="","",IF(SUM('Test Sample Data'!D$3:D$98)&gt;10,IF(AND(ISNUMBER('Test Sample Data'!D92),'Test Sample Data'!D92&lt;35,'Test Sample Data'!D92&gt;0),'Test Sample Data'!D92,35),""))</f>
      </c>
      <c r="E93" s="14">
        <f>IF('Test Sample Data'!E92="","",IF(SUM('Test Sample Data'!E$3:E$98)&gt;10,IF(AND(ISNUMBER('Test Sample Data'!E92),'Test Sample Data'!E92&lt;35,'Test Sample Data'!E92&gt;0),'Test Sample Data'!E92,35),""))</f>
      </c>
      <c r="F93" s="14">
        <f>IF('Test Sample Data'!F92="","",IF(SUM('Test Sample Data'!F$3:F$98)&gt;10,IF(AND(ISNUMBER('Test Sample Data'!F92),'Test Sample Data'!F92&lt;35,'Test Sample Data'!F92&gt;0),'Test Sample Data'!F92,35),""))</f>
      </c>
      <c r="G93" s="14">
        <f>IF('Test Sample Data'!G92="","",IF(SUM('Test Sample Data'!G$3:G$98)&gt;10,IF(AND(ISNUMBER('Test Sample Data'!G92),'Test Sample Data'!G92&lt;35,'Test Sample Data'!G92&gt;0),'Test Sample Data'!G92,35),""))</f>
      </c>
      <c r="H93" s="14">
        <f>IF('Test Sample Data'!H92="","",IF(SUM('Test Sample Data'!H$3:H$98)&gt;10,IF(AND(ISNUMBER('Test Sample Data'!H92),'Test Sample Data'!H92&lt;35,'Test Sample Data'!H92&gt;0),'Test Sample Data'!H92,35),""))</f>
      </c>
      <c r="I93" s="14">
        <f>IF('Test Sample Data'!I92="","",IF(SUM('Test Sample Data'!I$3:I$98)&gt;10,IF(AND(ISNUMBER('Test Sample Data'!I92),'Test Sample Data'!I92&lt;35,'Test Sample Data'!I92&gt;0),'Test Sample Data'!I92,35),""))</f>
      </c>
      <c r="J93" s="14">
        <f>IF('Test Sample Data'!J92="","",IF(SUM('Test Sample Data'!J$3:J$98)&gt;10,IF(AND(ISNUMBER('Test Sample Data'!J92),'Test Sample Data'!J92&lt;35,'Test Sample Data'!J92&gt;0),'Test Sample Data'!J92,35),""))</f>
      </c>
      <c r="K93" s="14">
        <f>IF('Test Sample Data'!K92="","",IF(SUM('Test Sample Data'!K$3:K$98)&gt;10,IF(AND(ISNUMBER('Test Sample Data'!K92),'Test Sample Data'!K92&lt;35,'Test Sample Data'!K92&gt;0),'Test Sample Data'!K92,35),""))</f>
      </c>
      <c r="L93" s="14">
        <f>IF('Test Sample Data'!L92="","",IF(SUM('Test Sample Data'!L$3:L$98)&gt;10,IF(AND(ISNUMBER('Test Sample Data'!L92),'Test Sample Data'!L92&lt;35,'Test Sample Data'!L92&gt;0),'Test Sample Data'!L92,35),""))</f>
      </c>
      <c r="M93" s="14" t="str">
        <f>'Gene Table'!D92</f>
        <v>MGDC</v>
      </c>
      <c r="N93" s="13" t="s">
        <v>627</v>
      </c>
      <c r="O93" s="14">
        <f>IF('Control Sample Data'!C92="","",IF(SUM('Control Sample Data'!C$3:C$98)&gt;10,IF(AND(ISNUMBER('Control Sample Data'!C92),'Control Sample Data'!C92&lt;35,'Control Sample Data'!C92&gt;0),'Control Sample Data'!C92,35),""))</f>
        <v>35</v>
      </c>
      <c r="P93" s="14">
        <f>IF('Control Sample Data'!D92="","",IF(SUM('Control Sample Data'!D$3:D$98)&gt;10,IF(AND(ISNUMBER('Control Sample Data'!D92),'Control Sample Data'!D92&lt;35,'Control Sample Data'!D92&gt;0),'Control Sample Data'!D92,35),""))</f>
      </c>
      <c r="Q93" s="14">
        <f>IF('Control Sample Data'!E92="","",IF(SUM('Control Sample Data'!E$3:E$98)&gt;10,IF(AND(ISNUMBER('Control Sample Data'!E92),'Control Sample Data'!E92&lt;35,'Control Sample Data'!E92&gt;0),'Control Sample Data'!E92,35),""))</f>
      </c>
      <c r="R93" s="14">
        <f>IF('Control Sample Data'!F92="","",IF(SUM('Control Sample Data'!F$3:F$98)&gt;10,IF(AND(ISNUMBER('Control Sample Data'!F92),'Control Sample Data'!F92&lt;35,'Control Sample Data'!F92&gt;0),'Control Sample Data'!F92,35),""))</f>
      </c>
      <c r="S93" s="14">
        <f>IF('Control Sample Data'!G92="","",IF(SUM('Control Sample Data'!G$3:G$98)&gt;10,IF(AND(ISNUMBER('Control Sample Data'!G92),'Control Sample Data'!G92&lt;35,'Control Sample Data'!G92&gt;0),'Control Sample Data'!G92,35),""))</f>
      </c>
      <c r="T93" s="14">
        <f>IF('Control Sample Data'!H92="","",IF(SUM('Control Sample Data'!H$3:H$98)&gt;10,IF(AND(ISNUMBER('Control Sample Data'!H92),'Control Sample Data'!H92&lt;35,'Control Sample Data'!H92&gt;0),'Control Sample Data'!H92,35),""))</f>
      </c>
      <c r="U93" s="14">
        <f>IF('Control Sample Data'!I92="","",IF(SUM('Control Sample Data'!I$3:I$98)&gt;10,IF(AND(ISNUMBER('Control Sample Data'!I92),'Control Sample Data'!I92&lt;35,'Control Sample Data'!I92&gt;0),'Control Sample Data'!I92,35),""))</f>
      </c>
      <c r="V93" s="14">
        <f>IF('Control Sample Data'!J92="","",IF(SUM('Control Sample Data'!J$3:J$98)&gt;10,IF(AND(ISNUMBER('Control Sample Data'!J92),'Control Sample Data'!J92&lt;35,'Control Sample Data'!J92&gt;0),'Control Sample Data'!J92,35),""))</f>
      </c>
      <c r="W93" s="14">
        <f>IF('Control Sample Data'!K92="","",IF(SUM('Control Sample Data'!K$3:K$98)&gt;10,IF(AND(ISNUMBER('Control Sample Data'!K92),'Control Sample Data'!K92&lt;35,'Control Sample Data'!K92&gt;0),'Control Sample Data'!K92,35),""))</f>
      </c>
      <c r="X93" s="14">
        <f>IF('Control Sample Data'!L92="","",IF(SUM('Control Sample Data'!L$3:L$98)&gt;10,IF(AND(ISNUMBER('Control Sample Data'!L92),'Control Sample Data'!L92&lt;35,'Control Sample Data'!L92&gt;0),'Control Sample Data'!L92,35),""))</f>
      </c>
      <c r="AS93" s="12" t="str">
        <f t="shared" si="91"/>
        <v>MGDC</v>
      </c>
      <c r="AT93" s="13" t="s">
        <v>627</v>
      </c>
      <c r="AU93" s="14">
        <f t="shared" si="71"/>
        <v>19.247083</v>
      </c>
      <c r="AV93" s="14">
        <f t="shared" si="72"/>
      </c>
      <c r="AW93" s="14">
        <f t="shared" si="73"/>
      </c>
      <c r="AX93" s="14">
        <f t="shared" si="74"/>
      </c>
      <c r="AY93" s="14">
        <f t="shared" si="75"/>
      </c>
      <c r="AZ93" s="14">
        <f t="shared" si="76"/>
      </c>
      <c r="BA93" s="14">
        <f t="shared" si="77"/>
      </c>
      <c r="BB93" s="14">
        <f t="shared" si="78"/>
      </c>
      <c r="BC93" s="14">
        <f t="shared" si="79"/>
      </c>
      <c r="BD93" s="14">
        <f t="shared" si="80"/>
      </c>
      <c r="BE93" s="14">
        <f t="shared" si="81"/>
        <v>19.2516</v>
      </c>
      <c r="BF93" s="14">
        <f t="shared" si="82"/>
      </c>
      <c r="BG93" s="14">
        <f t="shared" si="83"/>
      </c>
      <c r="BH93" s="14">
        <f t="shared" si="84"/>
      </c>
      <c r="BI93" s="14">
        <f t="shared" si="85"/>
      </c>
      <c r="BJ93" s="14">
        <f t="shared" si="86"/>
      </c>
      <c r="BK93" s="14">
        <f t="shared" si="87"/>
      </c>
      <c r="BL93" s="14">
        <f t="shared" si="88"/>
      </c>
      <c r="BM93" s="14">
        <f t="shared" si="89"/>
      </c>
      <c r="BN93" s="14">
        <f t="shared" si="90"/>
      </c>
      <c r="BO93" s="46">
        <f t="shared" si="113"/>
        <v>19.247083</v>
      </c>
      <c r="BP93" s="46">
        <f t="shared" si="114"/>
        <v>19.2516</v>
      </c>
      <c r="BQ93" s="44" t="str">
        <f t="shared" si="92"/>
        <v>MGDC</v>
      </c>
      <c r="BR93" s="13" t="s">
        <v>770</v>
      </c>
      <c r="BS93" s="47">
        <f t="shared" si="93"/>
        <v>1.6071288154619026E-06</v>
      </c>
      <c r="BT93" s="47">
        <f t="shared" si="94"/>
      </c>
      <c r="BU93" s="47">
        <f t="shared" si="95"/>
      </c>
      <c r="BV93" s="47">
        <f t="shared" si="96"/>
      </c>
      <c r="BW93" s="47">
        <f t="shared" si="97"/>
      </c>
      <c r="BX93" s="47">
        <f t="shared" si="98"/>
      </c>
      <c r="BY93" s="47">
        <f t="shared" si="99"/>
      </c>
      <c r="BZ93" s="47">
        <f t="shared" si="100"/>
      </c>
      <c r="CA93" s="47">
        <f t="shared" si="101"/>
      </c>
      <c r="CB93" s="47">
        <f t="shared" si="102"/>
      </c>
      <c r="CC93" s="47">
        <f t="shared" si="103"/>
        <v>1.6021048512076385E-06</v>
      </c>
      <c r="CD93" s="47">
        <f t="shared" si="104"/>
      </c>
      <c r="CE93" s="47">
        <f t="shared" si="105"/>
      </c>
      <c r="CF93" s="47">
        <f t="shared" si="106"/>
      </c>
      <c r="CG93" s="47">
        <f t="shared" si="107"/>
      </c>
      <c r="CH93" s="47">
        <f t="shared" si="108"/>
      </c>
      <c r="CI93" s="47">
        <f t="shared" si="109"/>
      </c>
      <c r="CJ93" s="47">
        <f t="shared" si="110"/>
      </c>
      <c r="CK93" s="47">
        <f t="shared" si="111"/>
      </c>
      <c r="CL93" s="47">
        <f t="shared" si="112"/>
      </c>
    </row>
    <row r="94" spans="1:90" ht="12.75">
      <c r="A94" s="15" t="str">
        <f>'Gene Table'!D93</f>
        <v>RTC</v>
      </c>
      <c r="B94" s="13" t="s">
        <v>633</v>
      </c>
      <c r="C94" s="14">
        <f>IF('Test Sample Data'!C93="","",IF(SUM('Test Sample Data'!C$3:C$98)&gt;10,IF(AND(ISNUMBER('Test Sample Data'!C93),'Test Sample Data'!C93&lt;35,'Test Sample Data'!C93&gt;0),'Test Sample Data'!C93,35),""))</f>
        <v>35</v>
      </c>
      <c r="D94" s="14">
        <f>IF('Test Sample Data'!D93="","",IF(SUM('Test Sample Data'!D$3:D$98)&gt;10,IF(AND(ISNUMBER('Test Sample Data'!D93),'Test Sample Data'!D93&lt;35,'Test Sample Data'!D93&gt;0),'Test Sample Data'!D93,35),""))</f>
      </c>
      <c r="E94" s="14">
        <f>IF('Test Sample Data'!E93="","",IF(SUM('Test Sample Data'!E$3:E$98)&gt;10,IF(AND(ISNUMBER('Test Sample Data'!E93),'Test Sample Data'!E93&lt;35,'Test Sample Data'!E93&gt;0),'Test Sample Data'!E93,35),""))</f>
      </c>
      <c r="F94" s="14">
        <f>IF('Test Sample Data'!F93="","",IF(SUM('Test Sample Data'!F$3:F$98)&gt;10,IF(AND(ISNUMBER('Test Sample Data'!F93),'Test Sample Data'!F93&lt;35,'Test Sample Data'!F93&gt;0),'Test Sample Data'!F93,35),""))</f>
      </c>
      <c r="G94" s="14">
        <f>IF('Test Sample Data'!G93="","",IF(SUM('Test Sample Data'!G$3:G$98)&gt;10,IF(AND(ISNUMBER('Test Sample Data'!G93),'Test Sample Data'!G93&lt;35,'Test Sample Data'!G93&gt;0),'Test Sample Data'!G93,35),""))</f>
      </c>
      <c r="H94" s="14">
        <f>IF('Test Sample Data'!H93="","",IF(SUM('Test Sample Data'!H$3:H$98)&gt;10,IF(AND(ISNUMBER('Test Sample Data'!H93),'Test Sample Data'!H93&lt;35,'Test Sample Data'!H93&gt;0),'Test Sample Data'!H93,35),""))</f>
      </c>
      <c r="I94" s="14">
        <f>IF('Test Sample Data'!I93="","",IF(SUM('Test Sample Data'!I$3:I$98)&gt;10,IF(AND(ISNUMBER('Test Sample Data'!I93),'Test Sample Data'!I93&lt;35,'Test Sample Data'!I93&gt;0),'Test Sample Data'!I93,35),""))</f>
      </c>
      <c r="J94" s="14">
        <f>IF('Test Sample Data'!J93="","",IF(SUM('Test Sample Data'!J$3:J$98)&gt;10,IF(AND(ISNUMBER('Test Sample Data'!J93),'Test Sample Data'!J93&lt;35,'Test Sample Data'!J93&gt;0),'Test Sample Data'!J93,35),""))</f>
      </c>
      <c r="K94" s="14">
        <f>IF('Test Sample Data'!K93="","",IF(SUM('Test Sample Data'!K$3:K$98)&gt;10,IF(AND(ISNUMBER('Test Sample Data'!K93),'Test Sample Data'!K93&lt;35,'Test Sample Data'!K93&gt;0),'Test Sample Data'!K93,35),""))</f>
      </c>
      <c r="L94" s="14">
        <f>IF('Test Sample Data'!L93="","",IF(SUM('Test Sample Data'!L$3:L$98)&gt;10,IF(AND(ISNUMBER('Test Sample Data'!L93),'Test Sample Data'!L93&lt;35,'Test Sample Data'!L93&gt;0),'Test Sample Data'!L93,35),""))</f>
      </c>
      <c r="M94" s="14" t="str">
        <f>'Gene Table'!D93</f>
        <v>RTC</v>
      </c>
      <c r="N94" s="13" t="s">
        <v>633</v>
      </c>
      <c r="O94" s="14">
        <f>IF('Control Sample Data'!C93="","",IF(SUM('Control Sample Data'!C$3:C$98)&gt;10,IF(AND(ISNUMBER('Control Sample Data'!C93),'Control Sample Data'!C93&lt;35,'Control Sample Data'!C93&gt;0),'Control Sample Data'!C93,35),""))</f>
        <v>35</v>
      </c>
      <c r="P94" s="14">
        <f>IF('Control Sample Data'!D93="","",IF(SUM('Control Sample Data'!D$3:D$98)&gt;10,IF(AND(ISNUMBER('Control Sample Data'!D93),'Control Sample Data'!D93&lt;35,'Control Sample Data'!D93&gt;0),'Control Sample Data'!D93,35),""))</f>
      </c>
      <c r="Q94" s="14">
        <f>IF('Control Sample Data'!E93="","",IF(SUM('Control Sample Data'!E$3:E$98)&gt;10,IF(AND(ISNUMBER('Control Sample Data'!E93),'Control Sample Data'!E93&lt;35,'Control Sample Data'!E93&gt;0),'Control Sample Data'!E93,35),""))</f>
      </c>
      <c r="R94" s="14">
        <f>IF('Control Sample Data'!F93="","",IF(SUM('Control Sample Data'!F$3:F$98)&gt;10,IF(AND(ISNUMBER('Control Sample Data'!F93),'Control Sample Data'!F93&lt;35,'Control Sample Data'!F93&gt;0),'Control Sample Data'!F93,35),""))</f>
      </c>
      <c r="S94" s="14">
        <f>IF('Control Sample Data'!G93="","",IF(SUM('Control Sample Data'!G$3:G$98)&gt;10,IF(AND(ISNUMBER('Control Sample Data'!G93),'Control Sample Data'!G93&lt;35,'Control Sample Data'!G93&gt;0),'Control Sample Data'!G93,35),""))</f>
      </c>
      <c r="T94" s="14">
        <f>IF('Control Sample Data'!H93="","",IF(SUM('Control Sample Data'!H$3:H$98)&gt;10,IF(AND(ISNUMBER('Control Sample Data'!H93),'Control Sample Data'!H93&lt;35,'Control Sample Data'!H93&gt;0),'Control Sample Data'!H93,35),""))</f>
      </c>
      <c r="U94" s="14">
        <f>IF('Control Sample Data'!I93="","",IF(SUM('Control Sample Data'!I$3:I$98)&gt;10,IF(AND(ISNUMBER('Control Sample Data'!I93),'Control Sample Data'!I93&lt;35,'Control Sample Data'!I93&gt;0),'Control Sample Data'!I93,35),""))</f>
      </c>
      <c r="V94" s="14">
        <f>IF('Control Sample Data'!J93="","",IF(SUM('Control Sample Data'!J$3:J$98)&gt;10,IF(AND(ISNUMBER('Control Sample Data'!J93),'Control Sample Data'!J93&lt;35,'Control Sample Data'!J93&gt;0),'Control Sample Data'!J93,35),""))</f>
      </c>
      <c r="W94" s="14">
        <f>IF('Control Sample Data'!K93="","",IF(SUM('Control Sample Data'!K$3:K$98)&gt;10,IF(AND(ISNUMBER('Control Sample Data'!K93),'Control Sample Data'!K93&lt;35,'Control Sample Data'!K93&gt;0),'Control Sample Data'!K93,35),""))</f>
      </c>
      <c r="X94" s="14">
        <f>IF('Control Sample Data'!L93="","",IF(SUM('Control Sample Data'!L$3:L$98)&gt;10,IF(AND(ISNUMBER('Control Sample Data'!L93),'Control Sample Data'!L93&lt;35,'Control Sample Data'!L93&gt;0),'Control Sample Data'!L93,35),""))</f>
      </c>
      <c r="AS94" s="12" t="str">
        <f t="shared" si="91"/>
        <v>RTC</v>
      </c>
      <c r="AT94" s="13" t="s">
        <v>633</v>
      </c>
      <c r="AU94" s="14">
        <f t="shared" si="71"/>
        <v>19.247083</v>
      </c>
      <c r="AV94" s="14">
        <f t="shared" si="72"/>
      </c>
      <c r="AW94" s="14">
        <f t="shared" si="73"/>
      </c>
      <c r="AX94" s="14">
        <f t="shared" si="74"/>
      </c>
      <c r="AY94" s="14">
        <f t="shared" si="75"/>
      </c>
      <c r="AZ94" s="14">
        <f t="shared" si="76"/>
      </c>
      <c r="BA94" s="14">
        <f t="shared" si="77"/>
      </c>
      <c r="BB94" s="14">
        <f t="shared" si="78"/>
      </c>
      <c r="BC94" s="14">
        <f t="shared" si="79"/>
      </c>
      <c r="BD94" s="14">
        <f t="shared" si="80"/>
      </c>
      <c r="BE94" s="14">
        <f t="shared" si="81"/>
        <v>19.2516</v>
      </c>
      <c r="BF94" s="14">
        <f t="shared" si="82"/>
      </c>
      <c r="BG94" s="14">
        <f t="shared" si="83"/>
      </c>
      <c r="BH94" s="14">
        <f t="shared" si="84"/>
      </c>
      <c r="BI94" s="14">
        <f t="shared" si="85"/>
      </c>
      <c r="BJ94" s="14">
        <f t="shared" si="86"/>
      </c>
      <c r="BK94" s="14">
        <f t="shared" si="87"/>
      </c>
      <c r="BL94" s="14">
        <f t="shared" si="88"/>
      </c>
      <c r="BM94" s="14">
        <f t="shared" si="89"/>
      </c>
      <c r="BN94" s="14">
        <f t="shared" si="90"/>
      </c>
      <c r="BO94" s="46">
        <f t="shared" si="113"/>
        <v>19.247083</v>
      </c>
      <c r="BP94" s="46">
        <f t="shared" si="114"/>
        <v>19.2516</v>
      </c>
      <c r="BQ94" s="44" t="str">
        <f t="shared" si="92"/>
        <v>RTC</v>
      </c>
      <c r="BR94" s="13" t="s">
        <v>771</v>
      </c>
      <c r="BS94" s="47">
        <f t="shared" si="93"/>
        <v>1.6071288154619026E-06</v>
      </c>
      <c r="BT94" s="47">
        <f t="shared" si="94"/>
      </c>
      <c r="BU94" s="47">
        <f t="shared" si="95"/>
      </c>
      <c r="BV94" s="47">
        <f t="shared" si="96"/>
      </c>
      <c r="BW94" s="47">
        <f t="shared" si="97"/>
      </c>
      <c r="BX94" s="47">
        <f t="shared" si="98"/>
      </c>
      <c r="BY94" s="47">
        <f t="shared" si="99"/>
      </c>
      <c r="BZ94" s="47">
        <f t="shared" si="100"/>
      </c>
      <c r="CA94" s="47">
        <f t="shared" si="101"/>
      </c>
      <c r="CB94" s="47">
        <f t="shared" si="102"/>
      </c>
      <c r="CC94" s="47">
        <f t="shared" si="103"/>
        <v>1.6021048512076385E-06</v>
      </c>
      <c r="CD94" s="47">
        <f t="shared" si="104"/>
      </c>
      <c r="CE94" s="47">
        <f t="shared" si="105"/>
      </c>
      <c r="CF94" s="47">
        <f t="shared" si="106"/>
      </c>
      <c r="CG94" s="47">
        <f t="shared" si="107"/>
      </c>
      <c r="CH94" s="47">
        <f t="shared" si="108"/>
      </c>
      <c r="CI94" s="47">
        <f t="shared" si="109"/>
      </c>
      <c r="CJ94" s="47">
        <f t="shared" si="110"/>
      </c>
      <c r="CK94" s="47">
        <f t="shared" si="111"/>
      </c>
      <c r="CL94" s="47">
        <f t="shared" si="112"/>
      </c>
    </row>
    <row r="95" spans="1:90" ht="12.75">
      <c r="A95" s="15" t="str">
        <f>'Gene Table'!D94</f>
        <v>RTC</v>
      </c>
      <c r="B95" s="13" t="s">
        <v>637</v>
      </c>
      <c r="C95" s="14">
        <f>IF('Test Sample Data'!C94="","",IF(SUM('Test Sample Data'!C$3:C$98)&gt;10,IF(AND(ISNUMBER('Test Sample Data'!C94),'Test Sample Data'!C94&lt;35,'Test Sample Data'!C94&gt;0),'Test Sample Data'!C94,35),""))</f>
        <v>35</v>
      </c>
      <c r="D95" s="14">
        <f>IF('Test Sample Data'!D94="","",IF(SUM('Test Sample Data'!D$3:D$98)&gt;10,IF(AND(ISNUMBER('Test Sample Data'!D94),'Test Sample Data'!D94&lt;35,'Test Sample Data'!D94&gt;0),'Test Sample Data'!D94,35),""))</f>
      </c>
      <c r="E95" s="14">
        <f>IF('Test Sample Data'!E94="","",IF(SUM('Test Sample Data'!E$3:E$98)&gt;10,IF(AND(ISNUMBER('Test Sample Data'!E94),'Test Sample Data'!E94&lt;35,'Test Sample Data'!E94&gt;0),'Test Sample Data'!E94,35),""))</f>
      </c>
      <c r="F95" s="14">
        <f>IF('Test Sample Data'!F94="","",IF(SUM('Test Sample Data'!F$3:F$98)&gt;10,IF(AND(ISNUMBER('Test Sample Data'!F94),'Test Sample Data'!F94&lt;35,'Test Sample Data'!F94&gt;0),'Test Sample Data'!F94,35),""))</f>
      </c>
      <c r="G95" s="14">
        <f>IF('Test Sample Data'!G94="","",IF(SUM('Test Sample Data'!G$3:G$98)&gt;10,IF(AND(ISNUMBER('Test Sample Data'!G94),'Test Sample Data'!G94&lt;35,'Test Sample Data'!G94&gt;0),'Test Sample Data'!G94,35),""))</f>
      </c>
      <c r="H95" s="14">
        <f>IF('Test Sample Data'!H94="","",IF(SUM('Test Sample Data'!H$3:H$98)&gt;10,IF(AND(ISNUMBER('Test Sample Data'!H94),'Test Sample Data'!H94&lt;35,'Test Sample Data'!H94&gt;0),'Test Sample Data'!H94,35),""))</f>
      </c>
      <c r="I95" s="14">
        <f>IF('Test Sample Data'!I94="","",IF(SUM('Test Sample Data'!I$3:I$98)&gt;10,IF(AND(ISNUMBER('Test Sample Data'!I94),'Test Sample Data'!I94&lt;35,'Test Sample Data'!I94&gt;0),'Test Sample Data'!I94,35),""))</f>
      </c>
      <c r="J95" s="14">
        <f>IF('Test Sample Data'!J94="","",IF(SUM('Test Sample Data'!J$3:J$98)&gt;10,IF(AND(ISNUMBER('Test Sample Data'!J94),'Test Sample Data'!J94&lt;35,'Test Sample Data'!J94&gt;0),'Test Sample Data'!J94,35),""))</f>
      </c>
      <c r="K95" s="14">
        <f>IF('Test Sample Data'!K94="","",IF(SUM('Test Sample Data'!K$3:K$98)&gt;10,IF(AND(ISNUMBER('Test Sample Data'!K94),'Test Sample Data'!K94&lt;35,'Test Sample Data'!K94&gt;0),'Test Sample Data'!K94,35),""))</f>
      </c>
      <c r="L95" s="14">
        <f>IF('Test Sample Data'!L94="","",IF(SUM('Test Sample Data'!L$3:L$98)&gt;10,IF(AND(ISNUMBER('Test Sample Data'!L94),'Test Sample Data'!L94&lt;35,'Test Sample Data'!L94&gt;0),'Test Sample Data'!L94,35),""))</f>
      </c>
      <c r="M95" s="14" t="str">
        <f>'Gene Table'!D94</f>
        <v>RTC</v>
      </c>
      <c r="N95" s="13" t="s">
        <v>637</v>
      </c>
      <c r="O95" s="14">
        <f>IF('Control Sample Data'!C94="","",IF(SUM('Control Sample Data'!C$3:C$98)&gt;10,IF(AND(ISNUMBER('Control Sample Data'!C94),'Control Sample Data'!C94&lt;35,'Control Sample Data'!C94&gt;0),'Control Sample Data'!C94,35),""))</f>
        <v>35</v>
      </c>
      <c r="P95" s="14">
        <f>IF('Control Sample Data'!D94="","",IF(SUM('Control Sample Data'!D$3:D$98)&gt;10,IF(AND(ISNUMBER('Control Sample Data'!D94),'Control Sample Data'!D94&lt;35,'Control Sample Data'!D94&gt;0),'Control Sample Data'!D94,35),""))</f>
      </c>
      <c r="Q95" s="14">
        <f>IF('Control Sample Data'!E94="","",IF(SUM('Control Sample Data'!E$3:E$98)&gt;10,IF(AND(ISNUMBER('Control Sample Data'!E94),'Control Sample Data'!E94&lt;35,'Control Sample Data'!E94&gt;0),'Control Sample Data'!E94,35),""))</f>
      </c>
      <c r="R95" s="14">
        <f>IF('Control Sample Data'!F94="","",IF(SUM('Control Sample Data'!F$3:F$98)&gt;10,IF(AND(ISNUMBER('Control Sample Data'!F94),'Control Sample Data'!F94&lt;35,'Control Sample Data'!F94&gt;0),'Control Sample Data'!F94,35),""))</f>
      </c>
      <c r="S95" s="14">
        <f>IF('Control Sample Data'!G94="","",IF(SUM('Control Sample Data'!G$3:G$98)&gt;10,IF(AND(ISNUMBER('Control Sample Data'!G94),'Control Sample Data'!G94&lt;35,'Control Sample Data'!G94&gt;0),'Control Sample Data'!G94,35),""))</f>
      </c>
      <c r="T95" s="14">
        <f>IF('Control Sample Data'!H94="","",IF(SUM('Control Sample Data'!H$3:H$98)&gt;10,IF(AND(ISNUMBER('Control Sample Data'!H94),'Control Sample Data'!H94&lt;35,'Control Sample Data'!H94&gt;0),'Control Sample Data'!H94,35),""))</f>
      </c>
      <c r="U95" s="14">
        <f>IF('Control Sample Data'!I94="","",IF(SUM('Control Sample Data'!I$3:I$98)&gt;10,IF(AND(ISNUMBER('Control Sample Data'!I94),'Control Sample Data'!I94&lt;35,'Control Sample Data'!I94&gt;0),'Control Sample Data'!I94,35),""))</f>
      </c>
      <c r="V95" s="14">
        <f>IF('Control Sample Data'!J94="","",IF(SUM('Control Sample Data'!J$3:J$98)&gt;10,IF(AND(ISNUMBER('Control Sample Data'!J94),'Control Sample Data'!J94&lt;35,'Control Sample Data'!J94&gt;0),'Control Sample Data'!J94,35),""))</f>
      </c>
      <c r="W95" s="14">
        <f>IF('Control Sample Data'!K94="","",IF(SUM('Control Sample Data'!K$3:K$98)&gt;10,IF(AND(ISNUMBER('Control Sample Data'!K94),'Control Sample Data'!K94&lt;35,'Control Sample Data'!K94&gt;0),'Control Sample Data'!K94,35),""))</f>
      </c>
      <c r="X95" s="14">
        <f>IF('Control Sample Data'!L94="","",IF(SUM('Control Sample Data'!L$3:L$98)&gt;10,IF(AND(ISNUMBER('Control Sample Data'!L94),'Control Sample Data'!L94&lt;35,'Control Sample Data'!L94&gt;0),'Control Sample Data'!L94,35),""))</f>
      </c>
      <c r="AS95" s="12" t="str">
        <f t="shared" si="91"/>
        <v>RTC</v>
      </c>
      <c r="AT95" s="13" t="s">
        <v>637</v>
      </c>
      <c r="AU95" s="14">
        <f t="shared" si="71"/>
        <v>19.247083</v>
      </c>
      <c r="AV95" s="14">
        <f t="shared" si="72"/>
      </c>
      <c r="AW95" s="14">
        <f t="shared" si="73"/>
      </c>
      <c r="AX95" s="14">
        <f t="shared" si="74"/>
      </c>
      <c r="AY95" s="14">
        <f t="shared" si="75"/>
      </c>
      <c r="AZ95" s="14">
        <f t="shared" si="76"/>
      </c>
      <c r="BA95" s="14">
        <f t="shared" si="77"/>
      </c>
      <c r="BB95" s="14">
        <f t="shared" si="78"/>
      </c>
      <c r="BC95" s="14">
        <f t="shared" si="79"/>
      </c>
      <c r="BD95" s="14">
        <f t="shared" si="80"/>
      </c>
      <c r="BE95" s="14">
        <f t="shared" si="81"/>
        <v>19.2516</v>
      </c>
      <c r="BF95" s="14">
        <f t="shared" si="82"/>
      </c>
      <c r="BG95" s="14">
        <f t="shared" si="83"/>
      </c>
      <c r="BH95" s="14">
        <f t="shared" si="84"/>
      </c>
      <c r="BI95" s="14">
        <f t="shared" si="85"/>
      </c>
      <c r="BJ95" s="14">
        <f t="shared" si="86"/>
      </c>
      <c r="BK95" s="14">
        <f t="shared" si="87"/>
      </c>
      <c r="BL95" s="14">
        <f t="shared" si="88"/>
      </c>
      <c r="BM95" s="14">
        <f t="shared" si="89"/>
      </c>
      <c r="BN95" s="14">
        <f t="shared" si="90"/>
      </c>
      <c r="BO95" s="46">
        <f t="shared" si="113"/>
        <v>19.247083</v>
      </c>
      <c r="BP95" s="46">
        <f t="shared" si="114"/>
        <v>19.2516</v>
      </c>
      <c r="BQ95" s="44" t="str">
        <f t="shared" si="92"/>
        <v>RTC</v>
      </c>
      <c r="BR95" s="13" t="s">
        <v>772</v>
      </c>
      <c r="BS95" s="47">
        <f t="shared" si="93"/>
        <v>1.6071288154619026E-06</v>
      </c>
      <c r="BT95" s="47">
        <f t="shared" si="94"/>
      </c>
      <c r="BU95" s="47">
        <f t="shared" si="95"/>
      </c>
      <c r="BV95" s="47">
        <f t="shared" si="96"/>
      </c>
      <c r="BW95" s="47">
        <f t="shared" si="97"/>
      </c>
      <c r="BX95" s="47">
        <f t="shared" si="98"/>
      </c>
      <c r="BY95" s="47">
        <f t="shared" si="99"/>
      </c>
      <c r="BZ95" s="47">
        <f t="shared" si="100"/>
      </c>
      <c r="CA95" s="47">
        <f t="shared" si="101"/>
      </c>
      <c r="CB95" s="47">
        <f t="shared" si="102"/>
      </c>
      <c r="CC95" s="47">
        <f t="shared" si="103"/>
        <v>1.6021048512076385E-06</v>
      </c>
      <c r="CD95" s="47">
        <f t="shared" si="104"/>
      </c>
      <c r="CE95" s="47">
        <f t="shared" si="105"/>
      </c>
      <c r="CF95" s="47">
        <f t="shared" si="106"/>
      </c>
      <c r="CG95" s="47">
        <f t="shared" si="107"/>
      </c>
      <c r="CH95" s="47">
        <f t="shared" si="108"/>
      </c>
      <c r="CI95" s="47">
        <f t="shared" si="109"/>
      </c>
      <c r="CJ95" s="47">
        <f t="shared" si="110"/>
      </c>
      <c r="CK95" s="47">
        <f t="shared" si="111"/>
      </c>
      <c r="CL95" s="47">
        <f t="shared" si="112"/>
      </c>
    </row>
    <row r="96" spans="1:90" ht="12.75">
      <c r="A96" s="15" t="str">
        <f>'Gene Table'!D95</f>
        <v>RTC</v>
      </c>
      <c r="B96" s="13" t="s">
        <v>638</v>
      </c>
      <c r="C96" s="14">
        <f>IF('Test Sample Data'!C95="","",IF(SUM('Test Sample Data'!C$3:C$98)&gt;10,IF(AND(ISNUMBER('Test Sample Data'!C95),'Test Sample Data'!C95&lt;35,'Test Sample Data'!C95&gt;0),'Test Sample Data'!C95,35),""))</f>
        <v>35</v>
      </c>
      <c r="D96" s="14">
        <f>IF('Test Sample Data'!D95="","",IF(SUM('Test Sample Data'!D$3:D$98)&gt;10,IF(AND(ISNUMBER('Test Sample Data'!D95),'Test Sample Data'!D95&lt;35,'Test Sample Data'!D95&gt;0),'Test Sample Data'!D95,35),""))</f>
      </c>
      <c r="E96" s="14">
        <f>IF('Test Sample Data'!E95="","",IF(SUM('Test Sample Data'!E$3:E$98)&gt;10,IF(AND(ISNUMBER('Test Sample Data'!E95),'Test Sample Data'!E95&lt;35,'Test Sample Data'!E95&gt;0),'Test Sample Data'!E95,35),""))</f>
      </c>
      <c r="F96" s="14">
        <f>IF('Test Sample Data'!F95="","",IF(SUM('Test Sample Data'!F$3:F$98)&gt;10,IF(AND(ISNUMBER('Test Sample Data'!F95),'Test Sample Data'!F95&lt;35,'Test Sample Data'!F95&gt;0),'Test Sample Data'!F95,35),""))</f>
      </c>
      <c r="G96" s="14">
        <f>IF('Test Sample Data'!G95="","",IF(SUM('Test Sample Data'!G$3:G$98)&gt;10,IF(AND(ISNUMBER('Test Sample Data'!G95),'Test Sample Data'!G95&lt;35,'Test Sample Data'!G95&gt;0),'Test Sample Data'!G95,35),""))</f>
      </c>
      <c r="H96" s="14">
        <f>IF('Test Sample Data'!H95="","",IF(SUM('Test Sample Data'!H$3:H$98)&gt;10,IF(AND(ISNUMBER('Test Sample Data'!H95),'Test Sample Data'!H95&lt;35,'Test Sample Data'!H95&gt;0),'Test Sample Data'!H95,35),""))</f>
      </c>
      <c r="I96" s="14">
        <f>IF('Test Sample Data'!I95="","",IF(SUM('Test Sample Data'!I$3:I$98)&gt;10,IF(AND(ISNUMBER('Test Sample Data'!I95),'Test Sample Data'!I95&lt;35,'Test Sample Data'!I95&gt;0),'Test Sample Data'!I95,35),""))</f>
      </c>
      <c r="J96" s="14">
        <f>IF('Test Sample Data'!J95="","",IF(SUM('Test Sample Data'!J$3:J$98)&gt;10,IF(AND(ISNUMBER('Test Sample Data'!J95),'Test Sample Data'!J95&lt;35,'Test Sample Data'!J95&gt;0),'Test Sample Data'!J95,35),""))</f>
      </c>
      <c r="K96" s="14">
        <f>IF('Test Sample Data'!K95="","",IF(SUM('Test Sample Data'!K$3:K$98)&gt;10,IF(AND(ISNUMBER('Test Sample Data'!K95),'Test Sample Data'!K95&lt;35,'Test Sample Data'!K95&gt;0),'Test Sample Data'!K95,35),""))</f>
      </c>
      <c r="L96" s="14">
        <f>IF('Test Sample Data'!L95="","",IF(SUM('Test Sample Data'!L$3:L$98)&gt;10,IF(AND(ISNUMBER('Test Sample Data'!L95),'Test Sample Data'!L95&lt;35,'Test Sample Data'!L95&gt;0),'Test Sample Data'!L95,35),""))</f>
      </c>
      <c r="M96" s="14" t="str">
        <f>'Gene Table'!D95</f>
        <v>RTC</v>
      </c>
      <c r="N96" s="13" t="s">
        <v>638</v>
      </c>
      <c r="O96" s="14">
        <f>IF('Control Sample Data'!C95="","",IF(SUM('Control Sample Data'!C$3:C$98)&gt;10,IF(AND(ISNUMBER('Control Sample Data'!C95),'Control Sample Data'!C95&lt;35,'Control Sample Data'!C95&gt;0),'Control Sample Data'!C95,35),""))</f>
        <v>35</v>
      </c>
      <c r="P96" s="14">
        <f>IF('Control Sample Data'!D95="","",IF(SUM('Control Sample Data'!D$3:D$98)&gt;10,IF(AND(ISNUMBER('Control Sample Data'!D95),'Control Sample Data'!D95&lt;35,'Control Sample Data'!D95&gt;0),'Control Sample Data'!D95,35),""))</f>
      </c>
      <c r="Q96" s="14">
        <f>IF('Control Sample Data'!E95="","",IF(SUM('Control Sample Data'!E$3:E$98)&gt;10,IF(AND(ISNUMBER('Control Sample Data'!E95),'Control Sample Data'!E95&lt;35,'Control Sample Data'!E95&gt;0),'Control Sample Data'!E95,35),""))</f>
      </c>
      <c r="R96" s="14">
        <f>IF('Control Sample Data'!F95="","",IF(SUM('Control Sample Data'!F$3:F$98)&gt;10,IF(AND(ISNUMBER('Control Sample Data'!F95),'Control Sample Data'!F95&lt;35,'Control Sample Data'!F95&gt;0),'Control Sample Data'!F95,35),""))</f>
      </c>
      <c r="S96" s="14">
        <f>IF('Control Sample Data'!G95="","",IF(SUM('Control Sample Data'!G$3:G$98)&gt;10,IF(AND(ISNUMBER('Control Sample Data'!G95),'Control Sample Data'!G95&lt;35,'Control Sample Data'!G95&gt;0),'Control Sample Data'!G95,35),""))</f>
      </c>
      <c r="T96" s="14">
        <f>IF('Control Sample Data'!H95="","",IF(SUM('Control Sample Data'!H$3:H$98)&gt;10,IF(AND(ISNUMBER('Control Sample Data'!H95),'Control Sample Data'!H95&lt;35,'Control Sample Data'!H95&gt;0),'Control Sample Data'!H95,35),""))</f>
      </c>
      <c r="U96" s="14">
        <f>IF('Control Sample Data'!I95="","",IF(SUM('Control Sample Data'!I$3:I$98)&gt;10,IF(AND(ISNUMBER('Control Sample Data'!I95),'Control Sample Data'!I95&lt;35,'Control Sample Data'!I95&gt;0),'Control Sample Data'!I95,35),""))</f>
      </c>
      <c r="V96" s="14">
        <f>IF('Control Sample Data'!J95="","",IF(SUM('Control Sample Data'!J$3:J$98)&gt;10,IF(AND(ISNUMBER('Control Sample Data'!J95),'Control Sample Data'!J95&lt;35,'Control Sample Data'!J95&gt;0),'Control Sample Data'!J95,35),""))</f>
      </c>
      <c r="W96" s="14">
        <f>IF('Control Sample Data'!K95="","",IF(SUM('Control Sample Data'!K$3:K$98)&gt;10,IF(AND(ISNUMBER('Control Sample Data'!K95),'Control Sample Data'!K95&lt;35,'Control Sample Data'!K95&gt;0),'Control Sample Data'!K95,35),""))</f>
      </c>
      <c r="X96" s="14">
        <f>IF('Control Sample Data'!L95="","",IF(SUM('Control Sample Data'!L$3:L$98)&gt;10,IF(AND(ISNUMBER('Control Sample Data'!L95),'Control Sample Data'!L95&lt;35,'Control Sample Data'!L95&gt;0),'Control Sample Data'!L95,35),""))</f>
      </c>
      <c r="AS96" s="12" t="str">
        <f t="shared" si="91"/>
        <v>RTC</v>
      </c>
      <c r="AT96" s="13" t="s">
        <v>638</v>
      </c>
      <c r="AU96" s="14">
        <f t="shared" si="71"/>
        <v>19.247083</v>
      </c>
      <c r="AV96" s="14">
        <f t="shared" si="72"/>
      </c>
      <c r="AW96" s="14">
        <f t="shared" si="73"/>
      </c>
      <c r="AX96" s="14">
        <f t="shared" si="74"/>
      </c>
      <c r="AY96" s="14">
        <f t="shared" si="75"/>
      </c>
      <c r="AZ96" s="14">
        <f t="shared" si="76"/>
      </c>
      <c r="BA96" s="14">
        <f t="shared" si="77"/>
      </c>
      <c r="BB96" s="14">
        <f t="shared" si="78"/>
      </c>
      <c r="BC96" s="14">
        <f t="shared" si="79"/>
      </c>
      <c r="BD96" s="14">
        <f t="shared" si="80"/>
      </c>
      <c r="BE96" s="14">
        <f t="shared" si="81"/>
        <v>19.2516</v>
      </c>
      <c r="BF96" s="14">
        <f t="shared" si="82"/>
      </c>
      <c r="BG96" s="14">
        <f t="shared" si="83"/>
      </c>
      <c r="BH96" s="14">
        <f t="shared" si="84"/>
      </c>
      <c r="BI96" s="14">
        <f t="shared" si="85"/>
      </c>
      <c r="BJ96" s="14">
        <f t="shared" si="86"/>
      </c>
      <c r="BK96" s="14">
        <f t="shared" si="87"/>
      </c>
      <c r="BL96" s="14">
        <f t="shared" si="88"/>
      </c>
      <c r="BM96" s="14">
        <f t="shared" si="89"/>
      </c>
      <c r="BN96" s="14">
        <f t="shared" si="90"/>
      </c>
      <c r="BO96" s="46">
        <f t="shared" si="113"/>
        <v>19.247083</v>
      </c>
      <c r="BP96" s="46">
        <f t="shared" si="114"/>
        <v>19.2516</v>
      </c>
      <c r="BQ96" s="44" t="str">
        <f t="shared" si="92"/>
        <v>RTC</v>
      </c>
      <c r="BR96" s="13" t="s">
        <v>773</v>
      </c>
      <c r="BS96" s="47">
        <f t="shared" si="93"/>
        <v>1.6071288154619026E-06</v>
      </c>
      <c r="BT96" s="47">
        <f t="shared" si="94"/>
      </c>
      <c r="BU96" s="47">
        <f t="shared" si="95"/>
      </c>
      <c r="BV96" s="47">
        <f t="shared" si="96"/>
      </c>
      <c r="BW96" s="47">
        <f t="shared" si="97"/>
      </c>
      <c r="BX96" s="47">
        <f t="shared" si="98"/>
      </c>
      <c r="BY96" s="47">
        <f t="shared" si="99"/>
      </c>
      <c r="BZ96" s="47">
        <f t="shared" si="100"/>
      </c>
      <c r="CA96" s="47">
        <f t="shared" si="101"/>
      </c>
      <c r="CB96" s="47">
        <f t="shared" si="102"/>
      </c>
      <c r="CC96" s="47">
        <f t="shared" si="103"/>
        <v>1.6021048512076385E-06</v>
      </c>
      <c r="CD96" s="47">
        <f t="shared" si="104"/>
      </c>
      <c r="CE96" s="47">
        <f t="shared" si="105"/>
      </c>
      <c r="CF96" s="47">
        <f t="shared" si="106"/>
      </c>
      <c r="CG96" s="47">
        <f t="shared" si="107"/>
      </c>
      <c r="CH96" s="47">
        <f t="shared" si="108"/>
      </c>
      <c r="CI96" s="47">
        <f t="shared" si="109"/>
      </c>
      <c r="CJ96" s="47">
        <f t="shared" si="110"/>
      </c>
      <c r="CK96" s="47">
        <f t="shared" si="111"/>
      </c>
      <c r="CL96" s="47">
        <f t="shared" si="112"/>
      </c>
    </row>
    <row r="97" spans="1:90" ht="12.75">
      <c r="A97" s="15" t="str">
        <f>'Gene Table'!D96</f>
        <v>PPC</v>
      </c>
      <c r="B97" s="13" t="s">
        <v>639</v>
      </c>
      <c r="C97" s="14">
        <f>IF('Test Sample Data'!C96="","",IF(SUM('Test Sample Data'!C$3:C$98)&gt;10,IF(AND(ISNUMBER('Test Sample Data'!C96),'Test Sample Data'!C96&lt;35,'Test Sample Data'!C96&gt;0),'Test Sample Data'!C96,35),""))</f>
        <v>19.25639</v>
      </c>
      <c r="D97" s="14">
        <f>IF('Test Sample Data'!D96="","",IF(SUM('Test Sample Data'!D$3:D$98)&gt;10,IF(AND(ISNUMBER('Test Sample Data'!D96),'Test Sample Data'!D96&lt;35,'Test Sample Data'!D96&gt;0),'Test Sample Data'!D96,35),""))</f>
      </c>
      <c r="E97" s="14">
        <f>IF('Test Sample Data'!E96="","",IF(SUM('Test Sample Data'!E$3:E$98)&gt;10,IF(AND(ISNUMBER('Test Sample Data'!E96),'Test Sample Data'!E96&lt;35,'Test Sample Data'!E96&gt;0),'Test Sample Data'!E96,35),""))</f>
      </c>
      <c r="F97" s="14">
        <f>IF('Test Sample Data'!F96="","",IF(SUM('Test Sample Data'!F$3:F$98)&gt;10,IF(AND(ISNUMBER('Test Sample Data'!F96),'Test Sample Data'!F96&lt;35,'Test Sample Data'!F96&gt;0),'Test Sample Data'!F96,35),""))</f>
      </c>
      <c r="G97" s="14">
        <f>IF('Test Sample Data'!G96="","",IF(SUM('Test Sample Data'!G$3:G$98)&gt;10,IF(AND(ISNUMBER('Test Sample Data'!G96),'Test Sample Data'!G96&lt;35,'Test Sample Data'!G96&gt;0),'Test Sample Data'!G96,35),""))</f>
      </c>
      <c r="H97" s="14">
        <f>IF('Test Sample Data'!H96="","",IF(SUM('Test Sample Data'!H$3:H$98)&gt;10,IF(AND(ISNUMBER('Test Sample Data'!H96),'Test Sample Data'!H96&lt;35,'Test Sample Data'!H96&gt;0),'Test Sample Data'!H96,35),""))</f>
      </c>
      <c r="I97" s="14">
        <f>IF('Test Sample Data'!I96="","",IF(SUM('Test Sample Data'!I$3:I$98)&gt;10,IF(AND(ISNUMBER('Test Sample Data'!I96),'Test Sample Data'!I96&lt;35,'Test Sample Data'!I96&gt;0),'Test Sample Data'!I96,35),""))</f>
      </c>
      <c r="J97" s="14">
        <f>IF('Test Sample Data'!J96="","",IF(SUM('Test Sample Data'!J$3:J$98)&gt;10,IF(AND(ISNUMBER('Test Sample Data'!J96),'Test Sample Data'!J96&lt;35,'Test Sample Data'!J96&gt;0),'Test Sample Data'!J96,35),""))</f>
      </c>
      <c r="K97" s="14">
        <f>IF('Test Sample Data'!K96="","",IF(SUM('Test Sample Data'!K$3:K$98)&gt;10,IF(AND(ISNUMBER('Test Sample Data'!K96),'Test Sample Data'!K96&lt;35,'Test Sample Data'!K96&gt;0),'Test Sample Data'!K96,35),""))</f>
      </c>
      <c r="L97" s="14">
        <f>IF('Test Sample Data'!L96="","",IF(SUM('Test Sample Data'!L$3:L$98)&gt;10,IF(AND(ISNUMBER('Test Sample Data'!L96),'Test Sample Data'!L96&lt;35,'Test Sample Data'!L96&gt;0),'Test Sample Data'!L96,35),""))</f>
      </c>
      <c r="M97" s="14" t="str">
        <f>'Gene Table'!D96</f>
        <v>PPC</v>
      </c>
      <c r="N97" s="13" t="s">
        <v>639</v>
      </c>
      <c r="O97" s="14">
        <f>IF('Control Sample Data'!C96="","",IF(SUM('Control Sample Data'!C$3:C$98)&gt;10,IF(AND(ISNUMBER('Control Sample Data'!C96),'Control Sample Data'!C96&lt;35,'Control Sample Data'!C96&gt;0),'Control Sample Data'!C96,35),""))</f>
        <v>19.07225</v>
      </c>
      <c r="P97" s="14">
        <f>IF('Control Sample Data'!D96="","",IF(SUM('Control Sample Data'!D$3:D$98)&gt;10,IF(AND(ISNUMBER('Control Sample Data'!D96),'Control Sample Data'!D96&lt;35,'Control Sample Data'!D96&gt;0),'Control Sample Data'!D96,35),""))</f>
      </c>
      <c r="Q97" s="14">
        <f>IF('Control Sample Data'!E96="","",IF(SUM('Control Sample Data'!E$3:E$98)&gt;10,IF(AND(ISNUMBER('Control Sample Data'!E96),'Control Sample Data'!E96&lt;35,'Control Sample Data'!E96&gt;0),'Control Sample Data'!E96,35),""))</f>
      </c>
      <c r="R97" s="14">
        <f>IF('Control Sample Data'!F96="","",IF(SUM('Control Sample Data'!F$3:F$98)&gt;10,IF(AND(ISNUMBER('Control Sample Data'!F96),'Control Sample Data'!F96&lt;35,'Control Sample Data'!F96&gt;0),'Control Sample Data'!F96,35),""))</f>
      </c>
      <c r="S97" s="14">
        <f>IF('Control Sample Data'!G96="","",IF(SUM('Control Sample Data'!G$3:G$98)&gt;10,IF(AND(ISNUMBER('Control Sample Data'!G96),'Control Sample Data'!G96&lt;35,'Control Sample Data'!G96&gt;0),'Control Sample Data'!G96,35),""))</f>
      </c>
      <c r="T97" s="14">
        <f>IF('Control Sample Data'!H96="","",IF(SUM('Control Sample Data'!H$3:H$98)&gt;10,IF(AND(ISNUMBER('Control Sample Data'!H96),'Control Sample Data'!H96&lt;35,'Control Sample Data'!H96&gt;0),'Control Sample Data'!H96,35),""))</f>
      </c>
      <c r="U97" s="14">
        <f>IF('Control Sample Data'!I96="","",IF(SUM('Control Sample Data'!I$3:I$98)&gt;10,IF(AND(ISNUMBER('Control Sample Data'!I96),'Control Sample Data'!I96&lt;35,'Control Sample Data'!I96&gt;0),'Control Sample Data'!I96,35),""))</f>
      </c>
      <c r="V97" s="14">
        <f>IF('Control Sample Data'!J96="","",IF(SUM('Control Sample Data'!J$3:J$98)&gt;10,IF(AND(ISNUMBER('Control Sample Data'!J96),'Control Sample Data'!J96&lt;35,'Control Sample Data'!J96&gt;0),'Control Sample Data'!J96,35),""))</f>
      </c>
      <c r="W97" s="14">
        <f>IF('Control Sample Data'!K96="","",IF(SUM('Control Sample Data'!K$3:K$98)&gt;10,IF(AND(ISNUMBER('Control Sample Data'!K96),'Control Sample Data'!K96&lt;35,'Control Sample Data'!K96&gt;0),'Control Sample Data'!K96,35),""))</f>
      </c>
      <c r="X97" s="14">
        <f>IF('Control Sample Data'!L96="","",IF(SUM('Control Sample Data'!L$3:L$98)&gt;10,IF(AND(ISNUMBER('Control Sample Data'!L96),'Control Sample Data'!L96&lt;35,'Control Sample Data'!L96&gt;0),'Control Sample Data'!L96,35),""))</f>
      </c>
      <c r="AS97" s="12" t="str">
        <f t="shared" si="91"/>
        <v>PPC</v>
      </c>
      <c r="AT97" s="13" t="s">
        <v>639</v>
      </c>
      <c r="AU97" s="14">
        <f t="shared" si="71"/>
        <v>3.5034729999999996</v>
      </c>
      <c r="AV97" s="14">
        <f t="shared" si="72"/>
      </c>
      <c r="AW97" s="14">
        <f t="shared" si="73"/>
      </c>
      <c r="AX97" s="14">
        <f t="shared" si="74"/>
      </c>
      <c r="AY97" s="14">
        <f t="shared" si="75"/>
      </c>
      <c r="AZ97" s="14">
        <f t="shared" si="76"/>
      </c>
      <c r="BA97" s="14">
        <f t="shared" si="77"/>
      </c>
      <c r="BB97" s="14">
        <f t="shared" si="78"/>
      </c>
      <c r="BC97" s="14">
        <f t="shared" si="79"/>
      </c>
      <c r="BD97" s="14">
        <f t="shared" si="80"/>
      </c>
      <c r="BE97" s="14">
        <f t="shared" si="81"/>
        <v>3.32385</v>
      </c>
      <c r="BF97" s="14">
        <f t="shared" si="82"/>
      </c>
      <c r="BG97" s="14">
        <f t="shared" si="83"/>
      </c>
      <c r="BH97" s="14">
        <f t="shared" si="84"/>
      </c>
      <c r="BI97" s="14">
        <f t="shared" si="85"/>
      </c>
      <c r="BJ97" s="14">
        <f t="shared" si="86"/>
      </c>
      <c r="BK97" s="14">
        <f t="shared" si="87"/>
      </c>
      <c r="BL97" s="14">
        <f t="shared" si="88"/>
      </c>
      <c r="BM97" s="14">
        <f t="shared" si="89"/>
      </c>
      <c r="BN97" s="14">
        <f t="shared" si="90"/>
      </c>
      <c r="BO97" s="46">
        <f t="shared" si="113"/>
        <v>3.5034729999999996</v>
      </c>
      <c r="BP97" s="46">
        <f t="shared" si="114"/>
        <v>3.32385</v>
      </c>
      <c r="BQ97" s="44" t="str">
        <f t="shared" si="92"/>
        <v>PPC</v>
      </c>
      <c r="BR97" s="13" t="s">
        <v>774</v>
      </c>
      <c r="BS97" s="47">
        <f t="shared" si="93"/>
        <v>0.08817582626905854</v>
      </c>
      <c r="BT97" s="47">
        <f t="shared" si="94"/>
      </c>
      <c r="BU97" s="47">
        <f t="shared" si="95"/>
      </c>
      <c r="BV97" s="47">
        <f t="shared" si="96"/>
      </c>
      <c r="BW97" s="47">
        <f t="shared" si="97"/>
      </c>
      <c r="BX97" s="47">
        <f t="shared" si="98"/>
      </c>
      <c r="BY97" s="47">
        <f t="shared" si="99"/>
      </c>
      <c r="BZ97" s="47">
        <f t="shared" si="100"/>
      </c>
      <c r="CA97" s="47">
        <f t="shared" si="101"/>
      </c>
      <c r="CB97" s="47">
        <f t="shared" si="102"/>
      </c>
      <c r="CC97" s="47">
        <f t="shared" si="103"/>
        <v>0.0998668723825256</v>
      </c>
      <c r="CD97" s="47">
        <f t="shared" si="104"/>
      </c>
      <c r="CE97" s="47">
        <f t="shared" si="105"/>
      </c>
      <c r="CF97" s="47">
        <f t="shared" si="106"/>
      </c>
      <c r="CG97" s="47">
        <f t="shared" si="107"/>
      </c>
      <c r="CH97" s="47">
        <f t="shared" si="108"/>
      </c>
      <c r="CI97" s="47">
        <f t="shared" si="109"/>
      </c>
      <c r="CJ97" s="47">
        <f t="shared" si="110"/>
      </c>
      <c r="CK97" s="47">
        <f t="shared" si="111"/>
      </c>
      <c r="CL97" s="47">
        <f t="shared" si="112"/>
      </c>
    </row>
    <row r="98" spans="1:90" ht="12.75">
      <c r="A98" s="15" t="str">
        <f>'Gene Table'!D97</f>
        <v>PPC</v>
      </c>
      <c r="B98" s="13" t="s">
        <v>643</v>
      </c>
      <c r="C98" s="14">
        <f>IF('Test Sample Data'!C97="","",IF(SUM('Test Sample Data'!C$3:C$98)&gt;10,IF(AND(ISNUMBER('Test Sample Data'!C97),'Test Sample Data'!C97&lt;35,'Test Sample Data'!C97&gt;0),'Test Sample Data'!C97,35),""))</f>
        <v>19.364647</v>
      </c>
      <c r="D98" s="14">
        <f>IF('Test Sample Data'!D97="","",IF(SUM('Test Sample Data'!D$3:D$98)&gt;10,IF(AND(ISNUMBER('Test Sample Data'!D97),'Test Sample Data'!D97&lt;35,'Test Sample Data'!D97&gt;0),'Test Sample Data'!D97,35),""))</f>
      </c>
      <c r="E98" s="14">
        <f>IF('Test Sample Data'!E97="","",IF(SUM('Test Sample Data'!E$3:E$98)&gt;10,IF(AND(ISNUMBER('Test Sample Data'!E97),'Test Sample Data'!E97&lt;35,'Test Sample Data'!E97&gt;0),'Test Sample Data'!E97,35),""))</f>
      </c>
      <c r="F98" s="14">
        <f>IF('Test Sample Data'!F97="","",IF(SUM('Test Sample Data'!F$3:F$98)&gt;10,IF(AND(ISNUMBER('Test Sample Data'!F97),'Test Sample Data'!F97&lt;35,'Test Sample Data'!F97&gt;0),'Test Sample Data'!F97,35),""))</f>
      </c>
      <c r="G98" s="14">
        <f>IF('Test Sample Data'!G97="","",IF(SUM('Test Sample Data'!G$3:G$98)&gt;10,IF(AND(ISNUMBER('Test Sample Data'!G97),'Test Sample Data'!G97&lt;35,'Test Sample Data'!G97&gt;0),'Test Sample Data'!G97,35),""))</f>
      </c>
      <c r="H98" s="14">
        <f>IF('Test Sample Data'!H97="","",IF(SUM('Test Sample Data'!H$3:H$98)&gt;10,IF(AND(ISNUMBER('Test Sample Data'!H97),'Test Sample Data'!H97&lt;35,'Test Sample Data'!H97&gt;0),'Test Sample Data'!H97,35),""))</f>
      </c>
      <c r="I98" s="14">
        <f>IF('Test Sample Data'!I97="","",IF(SUM('Test Sample Data'!I$3:I$98)&gt;10,IF(AND(ISNUMBER('Test Sample Data'!I97),'Test Sample Data'!I97&lt;35,'Test Sample Data'!I97&gt;0),'Test Sample Data'!I97,35),""))</f>
      </c>
      <c r="J98" s="14">
        <f>IF('Test Sample Data'!J97="","",IF(SUM('Test Sample Data'!J$3:J$98)&gt;10,IF(AND(ISNUMBER('Test Sample Data'!J97),'Test Sample Data'!J97&lt;35,'Test Sample Data'!J97&gt;0),'Test Sample Data'!J97,35),""))</f>
      </c>
      <c r="K98" s="14">
        <f>IF('Test Sample Data'!K97="","",IF(SUM('Test Sample Data'!K$3:K$98)&gt;10,IF(AND(ISNUMBER('Test Sample Data'!K97),'Test Sample Data'!K97&lt;35,'Test Sample Data'!K97&gt;0),'Test Sample Data'!K97,35),""))</f>
      </c>
      <c r="L98" s="14">
        <f>IF('Test Sample Data'!L97="","",IF(SUM('Test Sample Data'!L$3:L$98)&gt;10,IF(AND(ISNUMBER('Test Sample Data'!L97),'Test Sample Data'!L97&lt;35,'Test Sample Data'!L97&gt;0),'Test Sample Data'!L97,35),""))</f>
      </c>
      <c r="M98" s="14" t="str">
        <f>'Gene Table'!D97</f>
        <v>PPC</v>
      </c>
      <c r="N98" s="13" t="s">
        <v>643</v>
      </c>
      <c r="O98" s="14">
        <f>IF('Control Sample Data'!C97="","",IF(SUM('Control Sample Data'!C$3:C$98)&gt;10,IF(AND(ISNUMBER('Control Sample Data'!C97),'Control Sample Data'!C97&lt;35,'Control Sample Data'!C97&gt;0),'Control Sample Data'!C97,35),""))</f>
        <v>19.196135</v>
      </c>
      <c r="P98" s="14">
        <f>IF('Control Sample Data'!D97="","",IF(SUM('Control Sample Data'!D$3:D$98)&gt;10,IF(AND(ISNUMBER('Control Sample Data'!D97),'Control Sample Data'!D97&lt;35,'Control Sample Data'!D97&gt;0),'Control Sample Data'!D97,35),""))</f>
      </c>
      <c r="Q98" s="14">
        <f>IF('Control Sample Data'!E97="","",IF(SUM('Control Sample Data'!E$3:E$98)&gt;10,IF(AND(ISNUMBER('Control Sample Data'!E97),'Control Sample Data'!E97&lt;35,'Control Sample Data'!E97&gt;0),'Control Sample Data'!E97,35),""))</f>
      </c>
      <c r="R98" s="14">
        <f>IF('Control Sample Data'!F97="","",IF(SUM('Control Sample Data'!F$3:F$98)&gt;10,IF(AND(ISNUMBER('Control Sample Data'!F97),'Control Sample Data'!F97&lt;35,'Control Sample Data'!F97&gt;0),'Control Sample Data'!F97,35),""))</f>
      </c>
      <c r="S98" s="14">
        <f>IF('Control Sample Data'!G97="","",IF(SUM('Control Sample Data'!G$3:G$98)&gt;10,IF(AND(ISNUMBER('Control Sample Data'!G97),'Control Sample Data'!G97&lt;35,'Control Sample Data'!G97&gt;0),'Control Sample Data'!G97,35),""))</f>
      </c>
      <c r="T98" s="14">
        <f>IF('Control Sample Data'!H97="","",IF(SUM('Control Sample Data'!H$3:H$98)&gt;10,IF(AND(ISNUMBER('Control Sample Data'!H97),'Control Sample Data'!H97&lt;35,'Control Sample Data'!H97&gt;0),'Control Sample Data'!H97,35),""))</f>
      </c>
      <c r="U98" s="14">
        <f>IF('Control Sample Data'!I97="","",IF(SUM('Control Sample Data'!I$3:I$98)&gt;10,IF(AND(ISNUMBER('Control Sample Data'!I97),'Control Sample Data'!I97&lt;35,'Control Sample Data'!I97&gt;0),'Control Sample Data'!I97,35),""))</f>
      </c>
      <c r="V98" s="14">
        <f>IF('Control Sample Data'!J97="","",IF(SUM('Control Sample Data'!J$3:J$98)&gt;10,IF(AND(ISNUMBER('Control Sample Data'!J97),'Control Sample Data'!J97&lt;35,'Control Sample Data'!J97&gt;0),'Control Sample Data'!J97,35),""))</f>
      </c>
      <c r="W98" s="14">
        <f>IF('Control Sample Data'!K97="","",IF(SUM('Control Sample Data'!K$3:K$98)&gt;10,IF(AND(ISNUMBER('Control Sample Data'!K97),'Control Sample Data'!K97&lt;35,'Control Sample Data'!K97&gt;0),'Control Sample Data'!K97,35),""))</f>
      </c>
      <c r="X98" s="14">
        <f>IF('Control Sample Data'!L97="","",IF(SUM('Control Sample Data'!L$3:L$98)&gt;10,IF(AND(ISNUMBER('Control Sample Data'!L97),'Control Sample Data'!L97&lt;35,'Control Sample Data'!L97&gt;0),'Control Sample Data'!L97,35),""))</f>
      </c>
      <c r="AS98" s="12" t="str">
        <f t="shared" si="91"/>
        <v>PPC</v>
      </c>
      <c r="AT98" s="13" t="s">
        <v>643</v>
      </c>
      <c r="AU98" s="14">
        <f t="shared" si="71"/>
        <v>3.6117300000000014</v>
      </c>
      <c r="AV98" s="14">
        <f t="shared" si="72"/>
      </c>
      <c r="AW98" s="14">
        <f t="shared" si="73"/>
      </c>
      <c r="AX98" s="14">
        <f t="shared" si="74"/>
      </c>
      <c r="AY98" s="14">
        <f t="shared" si="75"/>
      </c>
      <c r="AZ98" s="14">
        <f t="shared" si="76"/>
      </c>
      <c r="BA98" s="14">
        <f t="shared" si="77"/>
      </c>
      <c r="BB98" s="14">
        <f t="shared" si="78"/>
      </c>
      <c r="BC98" s="14">
        <f t="shared" si="79"/>
      </c>
      <c r="BD98" s="14">
        <f t="shared" si="80"/>
      </c>
      <c r="BE98" s="14">
        <f t="shared" si="81"/>
        <v>3.4477350000000015</v>
      </c>
      <c r="BF98" s="14">
        <f t="shared" si="82"/>
      </c>
      <c r="BG98" s="14">
        <f t="shared" si="83"/>
      </c>
      <c r="BH98" s="14">
        <f t="shared" si="84"/>
      </c>
      <c r="BI98" s="14">
        <f t="shared" si="85"/>
      </c>
      <c r="BJ98" s="14">
        <f t="shared" si="86"/>
      </c>
      <c r="BK98" s="14">
        <f t="shared" si="87"/>
      </c>
      <c r="BL98" s="14">
        <f t="shared" si="88"/>
      </c>
      <c r="BM98" s="14">
        <f t="shared" si="89"/>
      </c>
      <c r="BN98" s="14">
        <f t="shared" si="90"/>
      </c>
      <c r="BO98" s="46">
        <f t="shared" si="113"/>
        <v>3.6117300000000014</v>
      </c>
      <c r="BP98" s="46">
        <f t="shared" si="114"/>
        <v>3.4477350000000015</v>
      </c>
      <c r="BQ98" s="44" t="str">
        <f t="shared" si="92"/>
        <v>PPC</v>
      </c>
      <c r="BR98" s="13" t="s">
        <v>775</v>
      </c>
      <c r="BS98" s="47">
        <f t="shared" si="93"/>
        <v>0.08180143715107104</v>
      </c>
      <c r="BT98" s="47">
        <f t="shared" si="94"/>
      </c>
      <c r="BU98" s="47">
        <f t="shared" si="95"/>
      </c>
      <c r="BV98" s="47">
        <f t="shared" si="96"/>
      </c>
      <c r="BW98" s="47">
        <f t="shared" si="97"/>
      </c>
      <c r="BX98" s="47">
        <f t="shared" si="98"/>
      </c>
      <c r="BY98" s="47">
        <f t="shared" si="99"/>
      </c>
      <c r="BZ98" s="47">
        <f t="shared" si="100"/>
      </c>
      <c r="CA98" s="47">
        <f t="shared" si="101"/>
      </c>
      <c r="CB98" s="47">
        <f t="shared" si="102"/>
      </c>
      <c r="CC98" s="47">
        <f t="shared" si="103"/>
        <v>0.09164913025741114</v>
      </c>
      <c r="CD98" s="47">
        <f t="shared" si="104"/>
      </c>
      <c r="CE98" s="47">
        <f t="shared" si="105"/>
      </c>
      <c r="CF98" s="47">
        <f t="shared" si="106"/>
      </c>
      <c r="CG98" s="47">
        <f t="shared" si="107"/>
      </c>
      <c r="CH98" s="47">
        <f t="shared" si="108"/>
      </c>
      <c r="CI98" s="47">
        <f t="shared" si="109"/>
      </c>
      <c r="CJ98" s="47">
        <f t="shared" si="110"/>
      </c>
      <c r="CK98" s="47">
        <f t="shared" si="111"/>
      </c>
      <c r="CL98" s="47">
        <f t="shared" si="112"/>
      </c>
    </row>
    <row r="99" spans="1:90" ht="12.75">
      <c r="A99" s="15" t="str">
        <f>'Gene Table'!D98</f>
        <v>PPC</v>
      </c>
      <c r="B99" s="13" t="s">
        <v>38</v>
      </c>
      <c r="C99" s="14">
        <f>IF('Test Sample Data'!C98="","",IF(SUM('Test Sample Data'!C$3:C$98)&gt;10,IF(AND(ISNUMBER('Test Sample Data'!C98),'Test Sample Data'!C98&lt;35,'Test Sample Data'!C98&gt;0),'Test Sample Data'!C98,35),""))</f>
        <v>19.690826</v>
      </c>
      <c r="D99" s="14">
        <f>IF('Test Sample Data'!D98="","",IF(SUM('Test Sample Data'!D$3:D$98)&gt;10,IF(AND(ISNUMBER('Test Sample Data'!D98),'Test Sample Data'!D98&lt;35,'Test Sample Data'!D98&gt;0),'Test Sample Data'!D98,35),""))</f>
      </c>
      <c r="E99" s="14">
        <f>IF('Test Sample Data'!E98="","",IF(SUM('Test Sample Data'!E$3:E$98)&gt;10,IF(AND(ISNUMBER('Test Sample Data'!E98),'Test Sample Data'!E98&lt;35,'Test Sample Data'!E98&gt;0),'Test Sample Data'!E98,35),""))</f>
      </c>
      <c r="F99" s="14">
        <f>IF('Test Sample Data'!F98="","",IF(SUM('Test Sample Data'!F$3:F$98)&gt;10,IF(AND(ISNUMBER('Test Sample Data'!F98),'Test Sample Data'!F98&lt;35,'Test Sample Data'!F98&gt;0),'Test Sample Data'!F98,35),""))</f>
      </c>
      <c r="G99" s="14">
        <f>IF('Test Sample Data'!G98="","",IF(SUM('Test Sample Data'!G$3:G$98)&gt;10,IF(AND(ISNUMBER('Test Sample Data'!G98),'Test Sample Data'!G98&lt;35,'Test Sample Data'!G98&gt;0),'Test Sample Data'!G98,35),""))</f>
      </c>
      <c r="H99" s="14">
        <f>IF('Test Sample Data'!H98="","",IF(SUM('Test Sample Data'!H$3:H$98)&gt;10,IF(AND(ISNUMBER('Test Sample Data'!H98),'Test Sample Data'!H98&lt;35,'Test Sample Data'!H98&gt;0),'Test Sample Data'!H98,35),""))</f>
      </c>
      <c r="I99" s="14">
        <f>IF('Test Sample Data'!I98="","",IF(SUM('Test Sample Data'!I$3:I$98)&gt;10,IF(AND(ISNUMBER('Test Sample Data'!I98),'Test Sample Data'!I98&lt;35,'Test Sample Data'!I98&gt;0),'Test Sample Data'!I98,35),""))</f>
      </c>
      <c r="J99" s="14">
        <f>IF('Test Sample Data'!J98="","",IF(SUM('Test Sample Data'!J$3:J$98)&gt;10,IF(AND(ISNUMBER('Test Sample Data'!J98),'Test Sample Data'!J98&lt;35,'Test Sample Data'!J98&gt;0),'Test Sample Data'!J98,35),""))</f>
      </c>
      <c r="K99" s="14">
        <f>IF('Test Sample Data'!K98="","",IF(SUM('Test Sample Data'!K$3:K$98)&gt;10,IF(AND(ISNUMBER('Test Sample Data'!K98),'Test Sample Data'!K98&lt;35,'Test Sample Data'!K98&gt;0),'Test Sample Data'!K98,35),""))</f>
      </c>
      <c r="L99" s="14">
        <f>IF('Test Sample Data'!L98="","",IF(SUM('Test Sample Data'!L$3:L$98)&gt;10,IF(AND(ISNUMBER('Test Sample Data'!L98),'Test Sample Data'!L98&lt;35,'Test Sample Data'!L98&gt;0),'Test Sample Data'!L98,35),""))</f>
      </c>
      <c r="M99" s="14" t="str">
        <f>'Gene Table'!D98</f>
        <v>PPC</v>
      </c>
      <c r="N99" s="13" t="s">
        <v>38</v>
      </c>
      <c r="O99" s="14">
        <f>IF('Control Sample Data'!C98="","",IF(SUM('Control Sample Data'!C$3:C$98)&gt;10,IF(AND(ISNUMBER('Control Sample Data'!C98),'Control Sample Data'!C98&lt;35,'Control Sample Data'!C98&gt;0),'Control Sample Data'!C98,35),""))</f>
        <v>19.309126</v>
      </c>
      <c r="P99" s="14">
        <f>IF('Control Sample Data'!D98="","",IF(SUM('Control Sample Data'!D$3:D$98)&gt;10,IF(AND(ISNUMBER('Control Sample Data'!D98),'Control Sample Data'!D98&lt;35,'Control Sample Data'!D98&gt;0),'Control Sample Data'!D98,35),""))</f>
      </c>
      <c r="Q99" s="14">
        <f>IF('Control Sample Data'!E98="","",IF(SUM('Control Sample Data'!E$3:E$98)&gt;10,IF(AND(ISNUMBER('Control Sample Data'!E98),'Control Sample Data'!E98&lt;35,'Control Sample Data'!E98&gt;0),'Control Sample Data'!E98,35),""))</f>
      </c>
      <c r="R99" s="14">
        <f>IF('Control Sample Data'!F98="","",IF(SUM('Control Sample Data'!F$3:F$98)&gt;10,IF(AND(ISNUMBER('Control Sample Data'!F98),'Control Sample Data'!F98&lt;35,'Control Sample Data'!F98&gt;0),'Control Sample Data'!F98,35),""))</f>
      </c>
      <c r="S99" s="14">
        <f>IF('Control Sample Data'!G98="","",IF(SUM('Control Sample Data'!G$3:G$98)&gt;10,IF(AND(ISNUMBER('Control Sample Data'!G98),'Control Sample Data'!G98&lt;35,'Control Sample Data'!G98&gt;0),'Control Sample Data'!G98,35),""))</f>
      </c>
      <c r="T99" s="14">
        <f>IF('Control Sample Data'!H98="","",IF(SUM('Control Sample Data'!H$3:H$98)&gt;10,IF(AND(ISNUMBER('Control Sample Data'!H98),'Control Sample Data'!H98&lt;35,'Control Sample Data'!H98&gt;0),'Control Sample Data'!H98,35),""))</f>
      </c>
      <c r="U99" s="14">
        <f>IF('Control Sample Data'!I98="","",IF(SUM('Control Sample Data'!I$3:I$98)&gt;10,IF(AND(ISNUMBER('Control Sample Data'!I98),'Control Sample Data'!I98&lt;35,'Control Sample Data'!I98&gt;0),'Control Sample Data'!I98,35),""))</f>
      </c>
      <c r="V99" s="14">
        <f>IF('Control Sample Data'!J98="","",IF(SUM('Control Sample Data'!J$3:J$98)&gt;10,IF(AND(ISNUMBER('Control Sample Data'!J98),'Control Sample Data'!J98&lt;35,'Control Sample Data'!J98&gt;0),'Control Sample Data'!J98,35),""))</f>
      </c>
      <c r="W99" s="14">
        <f>IF('Control Sample Data'!K98="","",IF(SUM('Control Sample Data'!K$3:K$98)&gt;10,IF(AND(ISNUMBER('Control Sample Data'!K98),'Control Sample Data'!K98&lt;35,'Control Sample Data'!K98&gt;0),'Control Sample Data'!K98,35),""))</f>
      </c>
      <c r="X99" s="14">
        <f>IF('Control Sample Data'!L98="","",IF(SUM('Control Sample Data'!L$3:L$98)&gt;10,IF(AND(ISNUMBER('Control Sample Data'!L98),'Control Sample Data'!L98&lt;35,'Control Sample Data'!L98&gt;0),'Control Sample Data'!L98,35),""))</f>
      </c>
      <c r="AS99" s="12" t="str">
        <f t="shared" si="91"/>
        <v>PPC</v>
      </c>
      <c r="AT99" s="13" t="s">
        <v>38</v>
      </c>
      <c r="AU99" s="14">
        <f t="shared" si="71"/>
        <v>3.937909000000001</v>
      </c>
      <c r="AV99" s="14">
        <f t="shared" si="72"/>
      </c>
      <c r="AW99" s="14">
        <f t="shared" si="73"/>
      </c>
      <c r="AX99" s="14">
        <f t="shared" si="74"/>
      </c>
      <c r="AY99" s="14">
        <f t="shared" si="75"/>
      </c>
      <c r="AZ99" s="14">
        <f t="shared" si="76"/>
      </c>
      <c r="BA99" s="14">
        <f t="shared" si="77"/>
      </c>
      <c r="BB99" s="14">
        <f t="shared" si="78"/>
      </c>
      <c r="BC99" s="14">
        <f t="shared" si="79"/>
      </c>
      <c r="BD99" s="14">
        <f t="shared" si="80"/>
      </c>
      <c r="BE99" s="14">
        <f t="shared" si="81"/>
        <v>3.560725999999999</v>
      </c>
      <c r="BF99" s="14">
        <f t="shared" si="82"/>
      </c>
      <c r="BG99" s="14">
        <f t="shared" si="83"/>
      </c>
      <c r="BH99" s="14">
        <f t="shared" si="84"/>
      </c>
      <c r="BI99" s="14">
        <f t="shared" si="85"/>
      </c>
      <c r="BJ99" s="14">
        <f t="shared" si="86"/>
      </c>
      <c r="BK99" s="14">
        <f t="shared" si="87"/>
      </c>
      <c r="BL99" s="14">
        <f t="shared" si="88"/>
      </c>
      <c r="BM99" s="14">
        <f t="shared" si="89"/>
      </c>
      <c r="BN99" s="14">
        <f t="shared" si="90"/>
      </c>
      <c r="BO99" s="46">
        <f t="shared" si="113"/>
        <v>3.937909000000001</v>
      </c>
      <c r="BP99" s="46">
        <f t="shared" si="114"/>
        <v>3.560725999999999</v>
      </c>
      <c r="BQ99" s="44" t="str">
        <f t="shared" si="92"/>
        <v>PPC</v>
      </c>
      <c r="BR99" s="13" t="s">
        <v>776</v>
      </c>
      <c r="BS99" s="47">
        <f t="shared" si="93"/>
        <v>0.06524861098111709</v>
      </c>
      <c r="BT99" s="47">
        <f t="shared" si="94"/>
      </c>
      <c r="BU99" s="47">
        <f t="shared" si="95"/>
      </c>
      <c r="BV99" s="47">
        <f t="shared" si="96"/>
      </c>
      <c r="BW99" s="47">
        <f t="shared" si="97"/>
      </c>
      <c r="BX99" s="47">
        <f t="shared" si="98"/>
      </c>
      <c r="BY99" s="47">
        <f t="shared" si="99"/>
      </c>
      <c r="BZ99" s="47">
        <f t="shared" si="100"/>
      </c>
      <c r="CA99" s="47">
        <f t="shared" si="101"/>
      </c>
      <c r="CB99" s="47">
        <f t="shared" si="102"/>
      </c>
      <c r="CC99" s="47">
        <f t="shared" si="103"/>
        <v>0.08474511388596918</v>
      </c>
      <c r="CD99" s="47">
        <f t="shared" si="104"/>
      </c>
      <c r="CE99" s="47">
        <f t="shared" si="105"/>
      </c>
      <c r="CF99" s="47">
        <f t="shared" si="106"/>
      </c>
      <c r="CG99" s="47">
        <f t="shared" si="107"/>
      </c>
      <c r="CH99" s="47">
        <f t="shared" si="108"/>
      </c>
      <c r="CI99" s="47">
        <f t="shared" si="109"/>
      </c>
      <c r="CJ99" s="47">
        <f t="shared" si="110"/>
      </c>
      <c r="CK99" s="47">
        <f t="shared" si="111"/>
      </c>
      <c r="CL99" s="47">
        <f t="shared" si="112"/>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sheetProtection/>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H99"/>
  <sheetViews>
    <sheetView workbookViewId="0" topLeftCell="A1">
      <pane ySplit="2" topLeftCell="A66" activePane="bottomLeft" state="frozen"/>
      <selection pane="bottomLeft" activeCell="D89" sqref="D89"/>
    </sheetView>
  </sheetViews>
  <sheetFormatPr defaultColWidth="9.140625" defaultRowHeight="12.75"/>
  <cols>
    <col min="1" max="4" width="10.7109375" style="169" customWidth="1"/>
    <col min="5" max="5" width="30.7109375" style="170" customWidth="1"/>
    <col min="6" max="6" width="30.7109375" style="169" customWidth="1"/>
    <col min="7" max="7" width="9.140625" style="1" customWidth="1"/>
    <col min="8" max="8" width="9.140625" style="1" hidden="1" customWidth="1"/>
    <col min="9" max="16384" width="9.140625" style="1" customWidth="1"/>
  </cols>
  <sheetData>
    <row r="1" spans="1:7" ht="12.75">
      <c r="A1" s="8" t="s">
        <v>100</v>
      </c>
      <c r="B1" s="8"/>
      <c r="C1" s="171" t="s">
        <v>101</v>
      </c>
      <c r="D1" s="172"/>
      <c r="E1" s="173" t="s">
        <v>102</v>
      </c>
      <c r="F1" s="174" t="str">
        <f>IF(E1="Don't Know.",HYPERLINK("http://www.sabiosciences.com/distributor.php","Contact Technical Support"),IF(E1="Old Version",HYPERLINK("http://www.sabiosciences.com/rt_pcr_product/HTML/"&amp;UPPER(TRIM(LEFT(C1,8)))&amp;"A.html","Open Gene Table in Web Browser"),IF(E1="Z Version",HYPERLINK("http://www.sabiosciences.com/rt_pcr_product/HTML/"&amp;UPPER(TRIM(LEFT(C1,8)))&amp;"Z.html","Open Gene Table in Web Browser"),HYPERLINK("http://www.sabiosciences.com/distributor.php","Contact Technical Support"))))</f>
        <v>Open Gene Table in Web Browser</v>
      </c>
      <c r="G1" s="175"/>
    </row>
    <row r="2" spans="1:6" ht="15" customHeight="1">
      <c r="A2" s="176" t="s">
        <v>13</v>
      </c>
      <c r="B2" s="176" t="s">
        <v>14</v>
      </c>
      <c r="C2" s="176" t="s">
        <v>15</v>
      </c>
      <c r="D2" s="176" t="s">
        <v>16</v>
      </c>
      <c r="E2" s="176" t="s">
        <v>17</v>
      </c>
      <c r="F2" s="176" t="s">
        <v>18</v>
      </c>
    </row>
    <row r="3" spans="1:8" ht="15" customHeight="1">
      <c r="A3" s="145" t="s">
        <v>19</v>
      </c>
      <c r="B3" s="145" t="s">
        <v>103</v>
      </c>
      <c r="C3" s="145" t="s">
        <v>104</v>
      </c>
      <c r="D3" s="145" t="s">
        <v>105</v>
      </c>
      <c r="E3" s="177" t="s">
        <v>106</v>
      </c>
      <c r="F3" s="145" t="s">
        <v>107</v>
      </c>
      <c r="H3" t="s">
        <v>11</v>
      </c>
    </row>
    <row r="4" spans="1:8" ht="15" customHeight="1">
      <c r="A4" s="145" t="s">
        <v>25</v>
      </c>
      <c r="B4" s="145" t="s">
        <v>108</v>
      </c>
      <c r="C4" s="145" t="s">
        <v>109</v>
      </c>
      <c r="D4" s="145" t="s">
        <v>110</v>
      </c>
      <c r="E4" s="177" t="s">
        <v>111</v>
      </c>
      <c r="F4" s="145" t="s">
        <v>112</v>
      </c>
      <c r="H4" t="s">
        <v>102</v>
      </c>
    </row>
    <row r="5" spans="1:8" ht="15" customHeight="1">
      <c r="A5" s="145" t="s">
        <v>31</v>
      </c>
      <c r="B5" s="145" t="s">
        <v>113</v>
      </c>
      <c r="C5" s="145" t="s">
        <v>114</v>
      </c>
      <c r="D5" s="145" t="s">
        <v>115</v>
      </c>
      <c r="E5" s="177" t="s">
        <v>116</v>
      </c>
      <c r="F5" s="145" t="s">
        <v>117</v>
      </c>
      <c r="H5" t="s">
        <v>118</v>
      </c>
    </row>
    <row r="6" spans="1:6" ht="15" customHeight="1">
      <c r="A6" s="145" t="s">
        <v>119</v>
      </c>
      <c r="B6" s="145" t="s">
        <v>120</v>
      </c>
      <c r="C6" s="145" t="s">
        <v>121</v>
      </c>
      <c r="D6" s="145" t="s">
        <v>122</v>
      </c>
      <c r="E6" s="177" t="s">
        <v>123</v>
      </c>
      <c r="F6" s="145" t="s">
        <v>124</v>
      </c>
    </row>
    <row r="7" spans="1:6" ht="15" customHeight="1">
      <c r="A7" s="145" t="s">
        <v>125</v>
      </c>
      <c r="B7" s="145" t="s">
        <v>126</v>
      </c>
      <c r="C7" s="145" t="s">
        <v>127</v>
      </c>
      <c r="D7" s="145" t="s">
        <v>128</v>
      </c>
      <c r="E7" s="177" t="s">
        <v>129</v>
      </c>
      <c r="F7" s="145" t="s">
        <v>130</v>
      </c>
    </row>
    <row r="8" spans="1:6" ht="15" customHeight="1">
      <c r="A8" s="145" t="s">
        <v>131</v>
      </c>
      <c r="B8" s="145" t="s">
        <v>132</v>
      </c>
      <c r="C8" s="145" t="s">
        <v>133</v>
      </c>
      <c r="D8" s="145" t="s">
        <v>134</v>
      </c>
      <c r="E8" s="177" t="s">
        <v>135</v>
      </c>
      <c r="F8" s="145" t="s">
        <v>136</v>
      </c>
    </row>
    <row r="9" spans="1:6" ht="15" customHeight="1">
      <c r="A9" s="145" t="s">
        <v>137</v>
      </c>
      <c r="B9" s="145" t="s">
        <v>138</v>
      </c>
      <c r="C9" s="145" t="s">
        <v>139</v>
      </c>
      <c r="D9" s="145" t="s">
        <v>140</v>
      </c>
      <c r="E9" s="177" t="s">
        <v>141</v>
      </c>
      <c r="F9" s="145" t="s">
        <v>142</v>
      </c>
    </row>
    <row r="10" spans="1:6" ht="15" customHeight="1">
      <c r="A10" s="145" t="s">
        <v>143</v>
      </c>
      <c r="B10" s="145" t="s">
        <v>144</v>
      </c>
      <c r="C10" s="145" t="s">
        <v>145</v>
      </c>
      <c r="D10" s="145" t="s">
        <v>146</v>
      </c>
      <c r="E10" s="177" t="s">
        <v>147</v>
      </c>
      <c r="F10" s="145" t="s">
        <v>148</v>
      </c>
    </row>
    <row r="11" spans="1:6" ht="15" customHeight="1">
      <c r="A11" s="145" t="s">
        <v>149</v>
      </c>
      <c r="B11" s="145" t="s">
        <v>150</v>
      </c>
      <c r="C11" s="145" t="s">
        <v>151</v>
      </c>
      <c r="D11" s="145" t="s">
        <v>152</v>
      </c>
      <c r="E11" s="177" t="s">
        <v>153</v>
      </c>
      <c r="F11" s="145" t="s">
        <v>154</v>
      </c>
    </row>
    <row r="12" spans="1:6" ht="15" customHeight="1">
      <c r="A12" s="145" t="s">
        <v>155</v>
      </c>
      <c r="B12" s="145" t="s">
        <v>156</v>
      </c>
      <c r="C12" s="145" t="s">
        <v>157</v>
      </c>
      <c r="D12" s="145" t="s">
        <v>158</v>
      </c>
      <c r="E12" s="177" t="s">
        <v>159</v>
      </c>
      <c r="F12" s="145" t="s">
        <v>160</v>
      </c>
    </row>
    <row r="13" spans="1:6" ht="15" customHeight="1">
      <c r="A13" s="145" t="s">
        <v>161</v>
      </c>
      <c r="B13" s="145" t="s">
        <v>162</v>
      </c>
      <c r="C13" s="145" t="s">
        <v>163</v>
      </c>
      <c r="D13" s="145" t="s">
        <v>164</v>
      </c>
      <c r="E13" s="177" t="s">
        <v>165</v>
      </c>
      <c r="F13" s="145" t="s">
        <v>166</v>
      </c>
    </row>
    <row r="14" spans="1:6" ht="15" customHeight="1">
      <c r="A14" s="145" t="s">
        <v>167</v>
      </c>
      <c r="B14" s="145" t="s">
        <v>168</v>
      </c>
      <c r="C14" s="145" t="s">
        <v>169</v>
      </c>
      <c r="D14" s="145" t="s">
        <v>170</v>
      </c>
      <c r="E14" s="177" t="s">
        <v>171</v>
      </c>
      <c r="F14" s="145" t="s">
        <v>172</v>
      </c>
    </row>
    <row r="15" spans="1:6" ht="15" customHeight="1">
      <c r="A15" s="145" t="s">
        <v>173</v>
      </c>
      <c r="B15" s="145" t="s">
        <v>174</v>
      </c>
      <c r="C15" s="145" t="s">
        <v>175</v>
      </c>
      <c r="D15" s="145" t="s">
        <v>176</v>
      </c>
      <c r="E15" s="177" t="s">
        <v>177</v>
      </c>
      <c r="F15" s="145" t="s">
        <v>178</v>
      </c>
    </row>
    <row r="16" spans="1:6" ht="15" customHeight="1">
      <c r="A16" s="145" t="s">
        <v>179</v>
      </c>
      <c r="B16" s="145" t="s">
        <v>180</v>
      </c>
      <c r="C16" s="145" t="s">
        <v>181</v>
      </c>
      <c r="D16" s="145" t="s">
        <v>182</v>
      </c>
      <c r="E16" s="177" t="s">
        <v>183</v>
      </c>
      <c r="F16" s="145" t="s">
        <v>184</v>
      </c>
    </row>
    <row r="17" spans="1:6" ht="15" customHeight="1">
      <c r="A17" s="145" t="s">
        <v>185</v>
      </c>
      <c r="B17" s="145" t="s">
        <v>186</v>
      </c>
      <c r="C17" s="145" t="s">
        <v>187</v>
      </c>
      <c r="D17" s="145" t="s">
        <v>188</v>
      </c>
      <c r="E17" s="177" t="s">
        <v>189</v>
      </c>
      <c r="F17" s="145" t="s">
        <v>190</v>
      </c>
    </row>
    <row r="18" spans="1:6" ht="15" customHeight="1">
      <c r="A18" s="145" t="s">
        <v>191</v>
      </c>
      <c r="B18" s="145" t="s">
        <v>192</v>
      </c>
      <c r="C18" s="145" t="s">
        <v>193</v>
      </c>
      <c r="D18" s="145" t="s">
        <v>194</v>
      </c>
      <c r="E18" s="177" t="s">
        <v>195</v>
      </c>
      <c r="F18" s="145" t="s">
        <v>196</v>
      </c>
    </row>
    <row r="19" spans="1:6" ht="15" customHeight="1">
      <c r="A19" s="145" t="s">
        <v>197</v>
      </c>
      <c r="B19" s="145" t="s">
        <v>198</v>
      </c>
      <c r="C19" s="145" t="s">
        <v>199</v>
      </c>
      <c r="D19" s="145" t="s">
        <v>200</v>
      </c>
      <c r="E19" s="177" t="s">
        <v>201</v>
      </c>
      <c r="F19" s="145" t="s">
        <v>202</v>
      </c>
    </row>
    <row r="20" spans="1:6" ht="15" customHeight="1">
      <c r="A20" s="145" t="s">
        <v>203</v>
      </c>
      <c r="B20" s="145" t="s">
        <v>204</v>
      </c>
      <c r="C20" s="145" t="s">
        <v>205</v>
      </c>
      <c r="D20" s="145" t="s">
        <v>206</v>
      </c>
      <c r="E20" s="177" t="s">
        <v>207</v>
      </c>
      <c r="F20" s="145" t="s">
        <v>208</v>
      </c>
    </row>
    <row r="21" spans="1:6" ht="15" customHeight="1">
      <c r="A21" s="145" t="s">
        <v>209</v>
      </c>
      <c r="B21" s="145" t="s">
        <v>210</v>
      </c>
      <c r="C21" s="145" t="s">
        <v>211</v>
      </c>
      <c r="D21" s="145" t="s">
        <v>212</v>
      </c>
      <c r="E21" s="177" t="s">
        <v>213</v>
      </c>
      <c r="F21" s="145" t="s">
        <v>214</v>
      </c>
    </row>
    <row r="22" spans="1:6" ht="15" customHeight="1">
      <c r="A22" s="145" t="s">
        <v>215</v>
      </c>
      <c r="B22" s="145" t="s">
        <v>216</v>
      </c>
      <c r="C22" s="145" t="s">
        <v>217</v>
      </c>
      <c r="D22" s="145" t="s">
        <v>218</v>
      </c>
      <c r="E22" s="177" t="s">
        <v>219</v>
      </c>
      <c r="F22" s="145" t="s">
        <v>220</v>
      </c>
    </row>
    <row r="23" spans="1:6" ht="15" customHeight="1">
      <c r="A23" s="145" t="s">
        <v>221</v>
      </c>
      <c r="B23" s="145" t="s">
        <v>222</v>
      </c>
      <c r="C23" s="145" t="s">
        <v>223</v>
      </c>
      <c r="D23" s="145" t="s">
        <v>224</v>
      </c>
      <c r="E23" s="177" t="s">
        <v>225</v>
      </c>
      <c r="F23" s="145" t="s">
        <v>226</v>
      </c>
    </row>
    <row r="24" spans="1:6" ht="15" customHeight="1">
      <c r="A24" s="145" t="s">
        <v>227</v>
      </c>
      <c r="B24" s="145" t="s">
        <v>228</v>
      </c>
      <c r="C24" s="145" t="s">
        <v>229</v>
      </c>
      <c r="D24" s="145" t="s">
        <v>230</v>
      </c>
      <c r="E24" s="177" t="s">
        <v>231</v>
      </c>
      <c r="F24" s="145" t="s">
        <v>232</v>
      </c>
    </row>
    <row r="25" spans="1:6" ht="15" customHeight="1">
      <c r="A25" s="145" t="s">
        <v>233</v>
      </c>
      <c r="B25" s="145" t="s">
        <v>234</v>
      </c>
      <c r="C25" s="145" t="s">
        <v>235</v>
      </c>
      <c r="D25" s="145" t="s">
        <v>236</v>
      </c>
      <c r="E25" s="177" t="s">
        <v>237</v>
      </c>
      <c r="F25" s="145" t="s">
        <v>238</v>
      </c>
    </row>
    <row r="26" spans="1:6" ht="15" customHeight="1">
      <c r="A26" s="145" t="s">
        <v>239</v>
      </c>
      <c r="B26" s="145" t="s">
        <v>240</v>
      </c>
      <c r="C26" s="145" t="s">
        <v>241</v>
      </c>
      <c r="D26" s="145" t="s">
        <v>242</v>
      </c>
      <c r="E26" s="177" t="s">
        <v>243</v>
      </c>
      <c r="F26" s="145" t="s">
        <v>244</v>
      </c>
    </row>
    <row r="27" spans="1:6" ht="15" customHeight="1">
      <c r="A27" s="145" t="s">
        <v>245</v>
      </c>
      <c r="B27" s="145" t="s">
        <v>246</v>
      </c>
      <c r="C27" s="145" t="s">
        <v>247</v>
      </c>
      <c r="D27" s="145" t="s">
        <v>248</v>
      </c>
      <c r="E27" s="177" t="s">
        <v>249</v>
      </c>
      <c r="F27" s="145" t="s">
        <v>250</v>
      </c>
    </row>
    <row r="28" spans="1:6" ht="15" customHeight="1">
      <c r="A28" s="145" t="s">
        <v>251</v>
      </c>
      <c r="B28" s="145" t="s">
        <v>252</v>
      </c>
      <c r="C28" s="145" t="s">
        <v>253</v>
      </c>
      <c r="D28" s="145" t="s">
        <v>254</v>
      </c>
      <c r="E28" s="177" t="s">
        <v>255</v>
      </c>
      <c r="F28" s="145" t="s">
        <v>256</v>
      </c>
    </row>
    <row r="29" spans="1:6" ht="15" customHeight="1">
      <c r="A29" s="145" t="s">
        <v>257</v>
      </c>
      <c r="B29" s="145" t="s">
        <v>258</v>
      </c>
      <c r="C29" s="145" t="s">
        <v>259</v>
      </c>
      <c r="D29" s="145" t="s">
        <v>260</v>
      </c>
      <c r="E29" s="177" t="s">
        <v>261</v>
      </c>
      <c r="F29" s="145" t="s">
        <v>262</v>
      </c>
    </row>
    <row r="30" spans="1:6" ht="15" customHeight="1">
      <c r="A30" s="145" t="s">
        <v>263</v>
      </c>
      <c r="B30" s="145" t="s">
        <v>264</v>
      </c>
      <c r="C30" s="145" t="s">
        <v>265</v>
      </c>
      <c r="D30" s="145" t="s">
        <v>266</v>
      </c>
      <c r="E30" s="177" t="s">
        <v>267</v>
      </c>
      <c r="F30" s="145" t="s">
        <v>268</v>
      </c>
    </row>
    <row r="31" spans="1:6" ht="15" customHeight="1">
      <c r="A31" s="145" t="s">
        <v>269</v>
      </c>
      <c r="B31" s="145" t="s">
        <v>270</v>
      </c>
      <c r="C31" s="145" t="s">
        <v>271</v>
      </c>
      <c r="D31" s="145" t="s">
        <v>272</v>
      </c>
      <c r="E31" s="177" t="s">
        <v>273</v>
      </c>
      <c r="F31" s="145" t="s">
        <v>274</v>
      </c>
    </row>
    <row r="32" spans="1:6" ht="15" customHeight="1">
      <c r="A32" s="145" t="s">
        <v>275</v>
      </c>
      <c r="B32" s="145" t="s">
        <v>276</v>
      </c>
      <c r="C32" s="145" t="s">
        <v>277</v>
      </c>
      <c r="D32" s="145" t="s">
        <v>278</v>
      </c>
      <c r="E32" s="177" t="s">
        <v>279</v>
      </c>
      <c r="F32" s="145" t="s">
        <v>280</v>
      </c>
    </row>
    <row r="33" spans="1:6" ht="15" customHeight="1">
      <c r="A33" s="145" t="s">
        <v>281</v>
      </c>
      <c r="B33" s="145" t="s">
        <v>282</v>
      </c>
      <c r="C33" s="145" t="s">
        <v>283</v>
      </c>
      <c r="D33" s="145" t="s">
        <v>284</v>
      </c>
      <c r="E33" s="177" t="s">
        <v>285</v>
      </c>
      <c r="F33" s="145" t="s">
        <v>286</v>
      </c>
    </row>
    <row r="34" spans="1:6" ht="15" customHeight="1">
      <c r="A34" s="145" t="s">
        <v>287</v>
      </c>
      <c r="B34" s="145" t="s">
        <v>288</v>
      </c>
      <c r="C34" s="145" t="s">
        <v>289</v>
      </c>
      <c r="D34" s="145" t="s">
        <v>290</v>
      </c>
      <c r="E34" s="177" t="s">
        <v>291</v>
      </c>
      <c r="F34" s="145" t="s">
        <v>292</v>
      </c>
    </row>
    <row r="35" spans="1:6" ht="15" customHeight="1">
      <c r="A35" s="145" t="s">
        <v>293</v>
      </c>
      <c r="B35" s="145" t="s">
        <v>294</v>
      </c>
      <c r="C35" s="145" t="s">
        <v>295</v>
      </c>
      <c r="D35" s="145" t="s">
        <v>296</v>
      </c>
      <c r="E35" s="177" t="s">
        <v>297</v>
      </c>
      <c r="F35" s="145" t="s">
        <v>298</v>
      </c>
    </row>
    <row r="36" spans="1:6" ht="15" customHeight="1">
      <c r="A36" s="145" t="s">
        <v>299</v>
      </c>
      <c r="B36" s="145" t="s">
        <v>300</v>
      </c>
      <c r="C36" s="145" t="s">
        <v>301</v>
      </c>
      <c r="D36" s="145" t="s">
        <v>302</v>
      </c>
      <c r="E36" s="177" t="s">
        <v>303</v>
      </c>
      <c r="F36" s="145" t="s">
        <v>304</v>
      </c>
    </row>
    <row r="37" spans="1:6" ht="15" customHeight="1">
      <c r="A37" s="145" t="s">
        <v>305</v>
      </c>
      <c r="B37" s="145" t="s">
        <v>306</v>
      </c>
      <c r="C37" s="145" t="s">
        <v>307</v>
      </c>
      <c r="D37" s="145" t="s">
        <v>308</v>
      </c>
      <c r="E37" s="177" t="s">
        <v>309</v>
      </c>
      <c r="F37" s="145" t="s">
        <v>310</v>
      </c>
    </row>
    <row r="38" spans="1:6" ht="15" customHeight="1">
      <c r="A38" s="145" t="s">
        <v>311</v>
      </c>
      <c r="B38" s="145" t="s">
        <v>312</v>
      </c>
      <c r="C38" s="145" t="s">
        <v>313</v>
      </c>
      <c r="D38" s="145" t="s">
        <v>314</v>
      </c>
      <c r="E38" s="177" t="s">
        <v>315</v>
      </c>
      <c r="F38" s="145" t="s">
        <v>316</v>
      </c>
    </row>
    <row r="39" spans="1:6" ht="15" customHeight="1">
      <c r="A39" s="145" t="s">
        <v>317</v>
      </c>
      <c r="B39" s="145" t="s">
        <v>318</v>
      </c>
      <c r="C39" s="145" t="s">
        <v>319</v>
      </c>
      <c r="D39" s="145" t="s">
        <v>320</v>
      </c>
      <c r="E39" s="177" t="s">
        <v>321</v>
      </c>
      <c r="F39" s="145" t="s">
        <v>322</v>
      </c>
    </row>
    <row r="40" spans="1:6" ht="15" customHeight="1">
      <c r="A40" s="145" t="s">
        <v>323</v>
      </c>
      <c r="B40" s="145" t="s">
        <v>324</v>
      </c>
      <c r="C40" s="145" t="s">
        <v>325</v>
      </c>
      <c r="D40" s="145" t="s">
        <v>326</v>
      </c>
      <c r="E40" s="177" t="s">
        <v>327</v>
      </c>
      <c r="F40" s="145" t="s">
        <v>328</v>
      </c>
    </row>
    <row r="41" spans="1:6" ht="15" customHeight="1">
      <c r="A41" s="145" t="s">
        <v>329</v>
      </c>
      <c r="B41" s="145" t="s">
        <v>330</v>
      </c>
      <c r="C41" s="145" t="s">
        <v>331</v>
      </c>
      <c r="D41" s="145" t="s">
        <v>332</v>
      </c>
      <c r="E41" s="177" t="s">
        <v>333</v>
      </c>
      <c r="F41" s="145" t="s">
        <v>334</v>
      </c>
    </row>
    <row r="42" spans="1:6" ht="15" customHeight="1">
      <c r="A42" s="145" t="s">
        <v>335</v>
      </c>
      <c r="B42" s="145" t="s">
        <v>336</v>
      </c>
      <c r="C42" s="145" t="s">
        <v>337</v>
      </c>
      <c r="D42" s="145" t="s">
        <v>338</v>
      </c>
      <c r="E42" s="177" t="s">
        <v>339</v>
      </c>
      <c r="F42" s="145" t="s">
        <v>340</v>
      </c>
    </row>
    <row r="43" spans="1:6" ht="15" customHeight="1">
      <c r="A43" s="145" t="s">
        <v>341</v>
      </c>
      <c r="B43" s="145" t="s">
        <v>342</v>
      </c>
      <c r="C43" s="145" t="s">
        <v>343</v>
      </c>
      <c r="D43" s="145" t="s">
        <v>344</v>
      </c>
      <c r="E43" s="177" t="s">
        <v>345</v>
      </c>
      <c r="F43" s="145" t="s">
        <v>244</v>
      </c>
    </row>
    <row r="44" spans="1:6" ht="15" customHeight="1">
      <c r="A44" s="145" t="s">
        <v>346</v>
      </c>
      <c r="B44" s="145" t="s">
        <v>347</v>
      </c>
      <c r="C44" s="145" t="s">
        <v>348</v>
      </c>
      <c r="D44" s="145" t="s">
        <v>349</v>
      </c>
      <c r="E44" s="177" t="s">
        <v>350</v>
      </c>
      <c r="F44" s="145" t="s">
        <v>351</v>
      </c>
    </row>
    <row r="45" spans="1:6" ht="15" customHeight="1">
      <c r="A45" s="145" t="s">
        <v>352</v>
      </c>
      <c r="B45" s="145" t="s">
        <v>353</v>
      </c>
      <c r="C45" s="145" t="s">
        <v>354</v>
      </c>
      <c r="D45" s="145" t="s">
        <v>355</v>
      </c>
      <c r="E45" s="177" t="s">
        <v>356</v>
      </c>
      <c r="F45" s="145" t="s">
        <v>357</v>
      </c>
    </row>
    <row r="46" spans="1:6" ht="15" customHeight="1">
      <c r="A46" s="145" t="s">
        <v>358</v>
      </c>
      <c r="B46" s="145" t="s">
        <v>359</v>
      </c>
      <c r="C46" s="145" t="s">
        <v>360</v>
      </c>
      <c r="D46" s="145" t="s">
        <v>361</v>
      </c>
      <c r="E46" s="177" t="s">
        <v>362</v>
      </c>
      <c r="F46" s="145" t="s">
        <v>363</v>
      </c>
    </row>
    <row r="47" spans="1:6" ht="15" customHeight="1">
      <c r="A47" s="145" t="s">
        <v>364</v>
      </c>
      <c r="B47" s="145" t="s">
        <v>365</v>
      </c>
      <c r="C47" s="145" t="s">
        <v>366</v>
      </c>
      <c r="D47" s="145" t="s">
        <v>367</v>
      </c>
      <c r="E47" s="177" t="s">
        <v>368</v>
      </c>
      <c r="F47" s="145" t="s">
        <v>369</v>
      </c>
    </row>
    <row r="48" spans="1:6" ht="15" customHeight="1">
      <c r="A48" s="145" t="s">
        <v>370</v>
      </c>
      <c r="B48" s="145" t="s">
        <v>371</v>
      </c>
      <c r="C48" s="145" t="s">
        <v>372</v>
      </c>
      <c r="D48" s="145" t="s">
        <v>373</v>
      </c>
      <c r="E48" s="177" t="s">
        <v>374</v>
      </c>
      <c r="F48" s="145" t="s">
        <v>375</v>
      </c>
    </row>
    <row r="49" spans="1:6" ht="15" customHeight="1">
      <c r="A49" s="145" t="s">
        <v>376</v>
      </c>
      <c r="B49" s="145" t="s">
        <v>377</v>
      </c>
      <c r="C49" s="145" t="s">
        <v>378</v>
      </c>
      <c r="D49" s="145" t="s">
        <v>379</v>
      </c>
      <c r="E49" s="177" t="s">
        <v>380</v>
      </c>
      <c r="F49" s="145" t="s">
        <v>381</v>
      </c>
    </row>
    <row r="50" spans="1:6" ht="15" customHeight="1">
      <c r="A50" s="145" t="s">
        <v>382</v>
      </c>
      <c r="B50" s="145" t="s">
        <v>383</v>
      </c>
      <c r="C50" s="145" t="s">
        <v>384</v>
      </c>
      <c r="D50" s="145" t="s">
        <v>385</v>
      </c>
      <c r="E50" s="177" t="s">
        <v>386</v>
      </c>
      <c r="F50" s="145" t="s">
        <v>387</v>
      </c>
    </row>
    <row r="51" spans="1:6" ht="15" customHeight="1">
      <c r="A51" s="145" t="s">
        <v>388</v>
      </c>
      <c r="B51" s="145" t="s">
        <v>389</v>
      </c>
      <c r="C51" s="145" t="s">
        <v>390</v>
      </c>
      <c r="D51" s="145" t="s">
        <v>391</v>
      </c>
      <c r="E51" s="177" t="s">
        <v>392</v>
      </c>
      <c r="F51" s="145" t="s">
        <v>244</v>
      </c>
    </row>
    <row r="52" spans="1:6" ht="15" customHeight="1">
      <c r="A52" s="145" t="s">
        <v>393</v>
      </c>
      <c r="B52" s="145" t="s">
        <v>394</v>
      </c>
      <c r="C52" s="145" t="s">
        <v>395</v>
      </c>
      <c r="D52" s="145" t="s">
        <v>396</v>
      </c>
      <c r="E52" s="177" t="s">
        <v>397</v>
      </c>
      <c r="F52" s="145" t="s">
        <v>398</v>
      </c>
    </row>
    <row r="53" spans="1:6" ht="15" customHeight="1">
      <c r="A53" s="145" t="s">
        <v>399</v>
      </c>
      <c r="B53" s="145" t="s">
        <v>400</v>
      </c>
      <c r="C53" s="145" t="s">
        <v>401</v>
      </c>
      <c r="D53" s="145" t="s">
        <v>402</v>
      </c>
      <c r="E53" s="177" t="s">
        <v>403</v>
      </c>
      <c r="F53" s="145" t="s">
        <v>404</v>
      </c>
    </row>
    <row r="54" spans="1:6" ht="15" customHeight="1">
      <c r="A54" s="145" t="s">
        <v>405</v>
      </c>
      <c r="B54" s="145" t="s">
        <v>406</v>
      </c>
      <c r="C54" s="145" t="s">
        <v>407</v>
      </c>
      <c r="D54" s="145" t="s">
        <v>408</v>
      </c>
      <c r="E54" s="177" t="s">
        <v>409</v>
      </c>
      <c r="F54" s="145" t="s">
        <v>410</v>
      </c>
    </row>
    <row r="55" spans="1:6" ht="15" customHeight="1">
      <c r="A55" s="145" t="s">
        <v>411</v>
      </c>
      <c r="B55" s="145" t="s">
        <v>412</v>
      </c>
      <c r="C55" s="145" t="s">
        <v>413</v>
      </c>
      <c r="D55" s="145" t="s">
        <v>414</v>
      </c>
      <c r="E55" s="177" t="s">
        <v>415</v>
      </c>
      <c r="F55" s="145" t="s">
        <v>416</v>
      </c>
    </row>
    <row r="56" spans="1:6" ht="15" customHeight="1">
      <c r="A56" s="145" t="s">
        <v>417</v>
      </c>
      <c r="B56" s="145" t="s">
        <v>418</v>
      </c>
      <c r="C56" s="145" t="s">
        <v>419</v>
      </c>
      <c r="D56" s="145" t="s">
        <v>420</v>
      </c>
      <c r="E56" s="177" t="s">
        <v>421</v>
      </c>
      <c r="F56" s="145" t="s">
        <v>422</v>
      </c>
    </row>
    <row r="57" spans="1:6" ht="15" customHeight="1">
      <c r="A57" s="145" t="s">
        <v>423</v>
      </c>
      <c r="B57" s="145" t="s">
        <v>424</v>
      </c>
      <c r="C57" s="145" t="s">
        <v>425</v>
      </c>
      <c r="D57" s="145" t="s">
        <v>426</v>
      </c>
      <c r="E57" s="177" t="s">
        <v>427</v>
      </c>
      <c r="F57" s="145" t="s">
        <v>428</v>
      </c>
    </row>
    <row r="58" spans="1:6" ht="15" customHeight="1">
      <c r="A58" s="145" t="s">
        <v>429</v>
      </c>
      <c r="B58" s="145" t="s">
        <v>430</v>
      </c>
      <c r="C58" s="145" t="s">
        <v>431</v>
      </c>
      <c r="D58" s="145" t="s">
        <v>432</v>
      </c>
      <c r="E58" s="177" t="s">
        <v>433</v>
      </c>
      <c r="F58" s="145" t="s">
        <v>434</v>
      </c>
    </row>
    <row r="59" spans="1:6" ht="15" customHeight="1">
      <c r="A59" s="145" t="s">
        <v>435</v>
      </c>
      <c r="B59" s="145" t="s">
        <v>436</v>
      </c>
      <c r="C59" s="145" t="s">
        <v>437</v>
      </c>
      <c r="D59" s="145" t="s">
        <v>438</v>
      </c>
      <c r="E59" s="177" t="s">
        <v>439</v>
      </c>
      <c r="F59" s="145" t="s">
        <v>440</v>
      </c>
    </row>
    <row r="60" spans="1:6" ht="15" customHeight="1">
      <c r="A60" s="145" t="s">
        <v>441</v>
      </c>
      <c r="B60" s="145" t="s">
        <v>442</v>
      </c>
      <c r="C60" s="145" t="s">
        <v>443</v>
      </c>
      <c r="D60" s="145" t="s">
        <v>444</v>
      </c>
      <c r="E60" s="177" t="s">
        <v>445</v>
      </c>
      <c r="F60" s="145" t="s">
        <v>446</v>
      </c>
    </row>
    <row r="61" spans="1:6" ht="15" customHeight="1">
      <c r="A61" s="145" t="s">
        <v>447</v>
      </c>
      <c r="B61" s="145" t="s">
        <v>448</v>
      </c>
      <c r="C61" s="145" t="s">
        <v>449</v>
      </c>
      <c r="D61" s="145" t="s">
        <v>450</v>
      </c>
      <c r="E61" s="177" t="s">
        <v>451</v>
      </c>
      <c r="F61" s="145" t="s">
        <v>452</v>
      </c>
    </row>
    <row r="62" spans="1:6" ht="15" customHeight="1">
      <c r="A62" s="145" t="s">
        <v>453</v>
      </c>
      <c r="B62" s="145" t="s">
        <v>454</v>
      </c>
      <c r="C62" s="145" t="s">
        <v>455</v>
      </c>
      <c r="D62" s="145" t="s">
        <v>456</v>
      </c>
      <c r="E62" s="177" t="s">
        <v>457</v>
      </c>
      <c r="F62" s="145" t="s">
        <v>458</v>
      </c>
    </row>
    <row r="63" spans="1:6" ht="15" customHeight="1">
      <c r="A63" s="145" t="s">
        <v>459</v>
      </c>
      <c r="B63" s="145" t="s">
        <v>460</v>
      </c>
      <c r="C63" s="145" t="s">
        <v>461</v>
      </c>
      <c r="D63" s="145" t="s">
        <v>462</v>
      </c>
      <c r="E63" s="177" t="s">
        <v>463</v>
      </c>
      <c r="F63" s="145" t="s">
        <v>464</v>
      </c>
    </row>
    <row r="64" spans="1:6" ht="15" customHeight="1">
      <c r="A64" s="145" t="s">
        <v>465</v>
      </c>
      <c r="B64" s="145" t="s">
        <v>466</v>
      </c>
      <c r="C64" s="145" t="s">
        <v>467</v>
      </c>
      <c r="D64" s="145" t="s">
        <v>468</v>
      </c>
      <c r="E64" s="177" t="s">
        <v>469</v>
      </c>
      <c r="F64" s="145" t="s">
        <v>470</v>
      </c>
    </row>
    <row r="65" spans="1:6" ht="15" customHeight="1">
      <c r="A65" s="145" t="s">
        <v>471</v>
      </c>
      <c r="B65" s="145" t="s">
        <v>472</v>
      </c>
      <c r="C65" s="145" t="s">
        <v>473</v>
      </c>
      <c r="D65" s="145" t="s">
        <v>474</v>
      </c>
      <c r="E65" s="177" t="s">
        <v>475</v>
      </c>
      <c r="F65" s="145" t="s">
        <v>476</v>
      </c>
    </row>
    <row r="66" spans="1:6" ht="15" customHeight="1">
      <c r="A66" s="145" t="s">
        <v>477</v>
      </c>
      <c r="B66" s="145" t="s">
        <v>478</v>
      </c>
      <c r="C66" s="145" t="s">
        <v>479</v>
      </c>
      <c r="D66" s="145" t="s">
        <v>480</v>
      </c>
      <c r="E66" s="177" t="s">
        <v>481</v>
      </c>
      <c r="F66" s="145" t="s">
        <v>482</v>
      </c>
    </row>
    <row r="67" spans="1:6" ht="15" customHeight="1">
      <c r="A67" s="145" t="s">
        <v>483</v>
      </c>
      <c r="B67" s="145" t="s">
        <v>484</v>
      </c>
      <c r="C67" s="145" t="s">
        <v>485</v>
      </c>
      <c r="D67" s="145" t="s">
        <v>486</v>
      </c>
      <c r="E67" s="177" t="s">
        <v>487</v>
      </c>
      <c r="F67" s="145" t="s">
        <v>488</v>
      </c>
    </row>
    <row r="68" spans="1:6" ht="15" customHeight="1">
      <c r="A68" s="145" t="s">
        <v>489</v>
      </c>
      <c r="B68" s="145" t="s">
        <v>490</v>
      </c>
      <c r="C68" s="145" t="s">
        <v>491</v>
      </c>
      <c r="D68" s="145" t="s">
        <v>492</v>
      </c>
      <c r="E68" s="177" t="s">
        <v>493</v>
      </c>
      <c r="F68" s="145" t="s">
        <v>494</v>
      </c>
    </row>
    <row r="69" spans="1:6" ht="15" customHeight="1">
      <c r="A69" s="145" t="s">
        <v>495</v>
      </c>
      <c r="B69" s="145" t="s">
        <v>496</v>
      </c>
      <c r="C69" s="145" t="s">
        <v>497</v>
      </c>
      <c r="D69" s="145" t="s">
        <v>498</v>
      </c>
      <c r="E69" s="177" t="s">
        <v>499</v>
      </c>
      <c r="F69" s="145" t="s">
        <v>500</v>
      </c>
    </row>
    <row r="70" spans="1:6" ht="15" customHeight="1">
      <c r="A70" s="145" t="s">
        <v>501</v>
      </c>
      <c r="B70" s="145" t="s">
        <v>502</v>
      </c>
      <c r="C70" s="145" t="s">
        <v>503</v>
      </c>
      <c r="D70" s="145" t="s">
        <v>504</v>
      </c>
      <c r="E70" s="177" t="s">
        <v>505</v>
      </c>
      <c r="F70" s="145" t="s">
        <v>506</v>
      </c>
    </row>
    <row r="71" spans="1:6" ht="15" customHeight="1">
      <c r="A71" s="145" t="s">
        <v>507</v>
      </c>
      <c r="B71" s="145" t="s">
        <v>508</v>
      </c>
      <c r="C71" s="145" t="s">
        <v>509</v>
      </c>
      <c r="D71" s="145" t="s">
        <v>510</v>
      </c>
      <c r="E71" s="177" t="s">
        <v>511</v>
      </c>
      <c r="F71" s="145" t="s">
        <v>512</v>
      </c>
    </row>
    <row r="72" spans="1:6" ht="15" customHeight="1">
      <c r="A72" s="145" t="s">
        <v>513</v>
      </c>
      <c r="B72" s="145" t="s">
        <v>514</v>
      </c>
      <c r="C72" s="145" t="s">
        <v>515</v>
      </c>
      <c r="D72" s="145" t="s">
        <v>516</v>
      </c>
      <c r="E72" s="177" t="s">
        <v>517</v>
      </c>
      <c r="F72" s="145" t="s">
        <v>518</v>
      </c>
    </row>
    <row r="73" spans="1:6" ht="15" customHeight="1">
      <c r="A73" s="145" t="s">
        <v>519</v>
      </c>
      <c r="B73" s="145" t="s">
        <v>520</v>
      </c>
      <c r="C73" s="145" t="s">
        <v>521</v>
      </c>
      <c r="D73" s="145" t="s">
        <v>522</v>
      </c>
      <c r="E73" s="177" t="s">
        <v>523</v>
      </c>
      <c r="F73" s="145" t="s">
        <v>524</v>
      </c>
    </row>
    <row r="74" spans="1:6" ht="15" customHeight="1">
      <c r="A74" s="145" t="s">
        <v>525</v>
      </c>
      <c r="B74" s="145" t="s">
        <v>526</v>
      </c>
      <c r="C74" s="145" t="s">
        <v>527</v>
      </c>
      <c r="D74" s="145" t="s">
        <v>528</v>
      </c>
      <c r="E74" s="177" t="s">
        <v>529</v>
      </c>
      <c r="F74" s="145" t="s">
        <v>530</v>
      </c>
    </row>
    <row r="75" spans="1:6" ht="15" customHeight="1">
      <c r="A75" s="145" t="s">
        <v>531</v>
      </c>
      <c r="B75" s="145" t="s">
        <v>532</v>
      </c>
      <c r="C75" s="145" t="s">
        <v>533</v>
      </c>
      <c r="D75" s="145" t="s">
        <v>534</v>
      </c>
      <c r="E75" s="177" t="s">
        <v>535</v>
      </c>
      <c r="F75" s="145" t="s">
        <v>536</v>
      </c>
    </row>
    <row r="76" spans="1:6" ht="15" customHeight="1">
      <c r="A76" s="145" t="s">
        <v>537</v>
      </c>
      <c r="B76" s="145" t="s">
        <v>538</v>
      </c>
      <c r="C76" s="145" t="s">
        <v>539</v>
      </c>
      <c r="D76" s="145" t="s">
        <v>540</v>
      </c>
      <c r="E76" s="177" t="s">
        <v>541</v>
      </c>
      <c r="F76" s="145" t="s">
        <v>542</v>
      </c>
    </row>
    <row r="77" spans="1:6" ht="15" customHeight="1">
      <c r="A77" s="145" t="s">
        <v>543</v>
      </c>
      <c r="B77" s="145" t="s">
        <v>544</v>
      </c>
      <c r="C77" s="145" t="s">
        <v>545</v>
      </c>
      <c r="D77" s="145" t="s">
        <v>546</v>
      </c>
      <c r="E77" s="177" t="s">
        <v>547</v>
      </c>
      <c r="F77" s="145" t="s">
        <v>548</v>
      </c>
    </row>
    <row r="78" spans="1:6" ht="15" customHeight="1">
      <c r="A78" s="145" t="s">
        <v>549</v>
      </c>
      <c r="B78" s="145" t="s">
        <v>550</v>
      </c>
      <c r="C78" s="145" t="s">
        <v>551</v>
      </c>
      <c r="D78" s="145" t="s">
        <v>552</v>
      </c>
      <c r="E78" s="177" t="s">
        <v>553</v>
      </c>
      <c r="F78" s="145" t="s">
        <v>554</v>
      </c>
    </row>
    <row r="79" spans="1:6" ht="15" customHeight="1">
      <c r="A79" s="145" t="s">
        <v>555</v>
      </c>
      <c r="B79" s="145" t="s">
        <v>556</v>
      </c>
      <c r="C79" s="145" t="s">
        <v>557</v>
      </c>
      <c r="D79" s="145" t="s">
        <v>558</v>
      </c>
      <c r="E79" s="177" t="s">
        <v>559</v>
      </c>
      <c r="F79" s="145" t="s">
        <v>560</v>
      </c>
    </row>
    <row r="80" spans="1:6" ht="15" customHeight="1">
      <c r="A80" s="145" t="s">
        <v>561</v>
      </c>
      <c r="B80" s="145" t="s">
        <v>562</v>
      </c>
      <c r="C80" s="145" t="s">
        <v>563</v>
      </c>
      <c r="D80" s="145" t="s">
        <v>564</v>
      </c>
      <c r="E80" s="177" t="s">
        <v>565</v>
      </c>
      <c r="F80" s="145" t="s">
        <v>566</v>
      </c>
    </row>
    <row r="81" spans="1:6" ht="15" customHeight="1">
      <c r="A81" s="145" t="s">
        <v>567</v>
      </c>
      <c r="B81" s="145" t="s">
        <v>568</v>
      </c>
      <c r="C81" s="145" t="s">
        <v>569</v>
      </c>
      <c r="D81" s="145" t="s">
        <v>570</v>
      </c>
      <c r="E81" s="177" t="s">
        <v>571</v>
      </c>
      <c r="F81" s="145" t="s">
        <v>572</v>
      </c>
    </row>
    <row r="82" spans="1:6" ht="15" customHeight="1">
      <c r="A82" s="145" t="s">
        <v>573</v>
      </c>
      <c r="B82" s="145" t="s">
        <v>574</v>
      </c>
      <c r="C82" s="145" t="s">
        <v>575</v>
      </c>
      <c r="D82" s="145" t="s">
        <v>576</v>
      </c>
      <c r="E82" s="177" t="s">
        <v>577</v>
      </c>
      <c r="F82" s="145" t="s">
        <v>578</v>
      </c>
    </row>
    <row r="83" spans="1:6" ht="15" customHeight="1">
      <c r="A83" s="145" t="s">
        <v>579</v>
      </c>
      <c r="B83" s="145" t="s">
        <v>580</v>
      </c>
      <c r="C83" s="145" t="s">
        <v>581</v>
      </c>
      <c r="D83" s="145" t="s">
        <v>582</v>
      </c>
      <c r="E83" s="177" t="s">
        <v>583</v>
      </c>
      <c r="F83" s="145" t="s">
        <v>584</v>
      </c>
    </row>
    <row r="84" spans="1:6" ht="15" customHeight="1">
      <c r="A84" s="145" t="s">
        <v>585</v>
      </c>
      <c r="B84" s="145" t="s">
        <v>586</v>
      </c>
      <c r="C84" s="145" t="s">
        <v>587</v>
      </c>
      <c r="D84" s="145" t="s">
        <v>588</v>
      </c>
      <c r="E84" s="177" t="s">
        <v>589</v>
      </c>
      <c r="F84" s="145" t="s">
        <v>590</v>
      </c>
    </row>
    <row r="85" spans="1:6" ht="15" customHeight="1">
      <c r="A85" s="145" t="s">
        <v>591</v>
      </c>
      <c r="B85" s="145" t="s">
        <v>592</v>
      </c>
      <c r="C85" s="145" t="s">
        <v>593</v>
      </c>
      <c r="D85" s="145" t="s">
        <v>594</v>
      </c>
      <c r="E85" s="177" t="s">
        <v>595</v>
      </c>
      <c r="F85" s="145" t="s">
        <v>596</v>
      </c>
    </row>
    <row r="86" spans="1:6" ht="15" customHeight="1">
      <c r="A86" s="145" t="s">
        <v>597</v>
      </c>
      <c r="B86" s="145" t="s">
        <v>598</v>
      </c>
      <c r="C86" s="145" t="s">
        <v>599</v>
      </c>
      <c r="D86" s="145" t="s">
        <v>600</v>
      </c>
      <c r="E86" s="177" t="s">
        <v>601</v>
      </c>
      <c r="F86" s="145" t="s">
        <v>602</v>
      </c>
    </row>
    <row r="87" spans="1:6" ht="15" customHeight="1">
      <c r="A87" s="145" t="s">
        <v>79</v>
      </c>
      <c r="B87" s="145" t="s">
        <v>603</v>
      </c>
      <c r="C87" s="145" t="s">
        <v>604</v>
      </c>
      <c r="D87" s="145" t="s">
        <v>605</v>
      </c>
      <c r="E87" s="177" t="s">
        <v>42</v>
      </c>
      <c r="F87" s="145" t="s">
        <v>606</v>
      </c>
    </row>
    <row r="88" spans="1:6" ht="15" customHeight="1">
      <c r="A88" s="145" t="s">
        <v>81</v>
      </c>
      <c r="B88" s="145" t="s">
        <v>607</v>
      </c>
      <c r="C88" s="145" t="s">
        <v>608</v>
      </c>
      <c r="D88" s="145" t="s">
        <v>609</v>
      </c>
      <c r="E88" s="177" t="s">
        <v>610</v>
      </c>
      <c r="F88" s="145" t="s">
        <v>611</v>
      </c>
    </row>
    <row r="89" spans="1:6" ht="15" customHeight="1">
      <c r="A89" s="145" t="s">
        <v>83</v>
      </c>
      <c r="B89" s="145" t="s">
        <v>612</v>
      </c>
      <c r="C89" s="145" t="s">
        <v>613</v>
      </c>
      <c r="D89" s="145" t="s">
        <v>614</v>
      </c>
      <c r="E89" s="177" t="s">
        <v>615</v>
      </c>
      <c r="F89" s="145" t="s">
        <v>616</v>
      </c>
    </row>
    <row r="90" spans="1:6" ht="15" customHeight="1">
      <c r="A90" s="145" t="s">
        <v>85</v>
      </c>
      <c r="B90" s="145" t="s">
        <v>617</v>
      </c>
      <c r="C90" s="145" t="s">
        <v>618</v>
      </c>
      <c r="D90" s="145" t="s">
        <v>619</v>
      </c>
      <c r="E90" s="177" t="s">
        <v>620</v>
      </c>
      <c r="F90" s="145" t="s">
        <v>621</v>
      </c>
    </row>
    <row r="91" spans="1:6" ht="15" customHeight="1">
      <c r="A91" s="145" t="s">
        <v>86</v>
      </c>
      <c r="B91" s="145" t="s">
        <v>622</v>
      </c>
      <c r="C91" s="145" t="s">
        <v>623</v>
      </c>
      <c r="D91" s="145" t="s">
        <v>624</v>
      </c>
      <c r="E91" s="177" t="s">
        <v>625</v>
      </c>
      <c r="F91" s="145" t="s">
        <v>626</v>
      </c>
    </row>
    <row r="92" spans="1:6" ht="15" customHeight="1">
      <c r="A92" s="145" t="s">
        <v>627</v>
      </c>
      <c r="B92" s="145" t="s">
        <v>628</v>
      </c>
      <c r="C92" s="145" t="s">
        <v>629</v>
      </c>
      <c r="D92" s="145" t="s">
        <v>630</v>
      </c>
      <c r="E92" s="177" t="s">
        <v>631</v>
      </c>
      <c r="F92" s="145" t="s">
        <v>632</v>
      </c>
    </row>
    <row r="93" spans="1:6" ht="15" customHeight="1">
      <c r="A93" s="145" t="s">
        <v>633</v>
      </c>
      <c r="B93" s="145" t="s">
        <v>628</v>
      </c>
      <c r="C93" s="145" t="s">
        <v>634</v>
      </c>
      <c r="D93" s="145" t="s">
        <v>635</v>
      </c>
      <c r="E93" s="177" t="s">
        <v>636</v>
      </c>
      <c r="F93" s="145" t="s">
        <v>635</v>
      </c>
    </row>
    <row r="94" spans="1:6" ht="15" customHeight="1">
      <c r="A94" s="145" t="s">
        <v>637</v>
      </c>
      <c r="B94" s="145" t="s">
        <v>628</v>
      </c>
      <c r="C94" s="145" t="s">
        <v>634</v>
      </c>
      <c r="D94" s="145" t="s">
        <v>635</v>
      </c>
      <c r="E94" s="177" t="s">
        <v>636</v>
      </c>
      <c r="F94" s="145" t="s">
        <v>635</v>
      </c>
    </row>
    <row r="95" spans="1:6" ht="15" customHeight="1">
      <c r="A95" s="145" t="s">
        <v>638</v>
      </c>
      <c r="B95" s="145" t="s">
        <v>628</v>
      </c>
      <c r="C95" s="145" t="s">
        <v>634</v>
      </c>
      <c r="D95" s="145" t="s">
        <v>635</v>
      </c>
      <c r="E95" s="177" t="s">
        <v>636</v>
      </c>
      <c r="F95" s="145" t="s">
        <v>635</v>
      </c>
    </row>
    <row r="96" spans="1:6" ht="15" customHeight="1">
      <c r="A96" s="145" t="s">
        <v>639</v>
      </c>
      <c r="B96" s="145" t="s">
        <v>628</v>
      </c>
      <c r="C96" s="145" t="s">
        <v>640</v>
      </c>
      <c r="D96" s="145" t="s">
        <v>641</v>
      </c>
      <c r="E96" s="177" t="s">
        <v>642</v>
      </c>
      <c r="F96" s="145" t="s">
        <v>641</v>
      </c>
    </row>
    <row r="97" spans="1:6" ht="15" customHeight="1">
      <c r="A97" s="145" t="s">
        <v>643</v>
      </c>
      <c r="B97" s="145" t="s">
        <v>628</v>
      </c>
      <c r="C97" s="145" t="s">
        <v>640</v>
      </c>
      <c r="D97" s="145" t="s">
        <v>641</v>
      </c>
      <c r="E97" s="177" t="s">
        <v>642</v>
      </c>
      <c r="F97" s="145" t="s">
        <v>641</v>
      </c>
    </row>
    <row r="98" spans="1:6" ht="15" customHeight="1">
      <c r="A98" s="145" t="s">
        <v>38</v>
      </c>
      <c r="B98" s="145" t="s">
        <v>628</v>
      </c>
      <c r="C98" s="145" t="s">
        <v>640</v>
      </c>
      <c r="D98" s="145" t="s">
        <v>641</v>
      </c>
      <c r="E98" s="177" t="s">
        <v>642</v>
      </c>
      <c r="F98" s="145" t="s">
        <v>641</v>
      </c>
    </row>
    <row r="99" spans="1:6" ht="12.75">
      <c r="A99" s="178"/>
      <c r="B99" s="178"/>
      <c r="C99" s="178"/>
      <c r="D99" s="178"/>
      <c r="E99" s="178"/>
      <c r="F99" s="178"/>
    </row>
  </sheetData>
  <sheetProtection/>
  <mergeCells count="3">
    <mergeCell ref="A1:B1"/>
    <mergeCell ref="C1:D1"/>
    <mergeCell ref="A99:F99"/>
  </mergeCells>
  <dataValidations count="1">
    <dataValidation type="list" allowBlank="1" showInputMessage="1" showErrorMessage="1" sqref="E1">
      <formula1>$H$3:$H$5</formula1>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B100"/>
  <sheetViews>
    <sheetView workbookViewId="0" topLeftCell="A1">
      <pane ySplit="2" topLeftCell="A3" activePane="bottomLeft" state="frozen"/>
      <selection pane="bottomLeft" activeCell="C3" sqref="C3:C98"/>
    </sheetView>
  </sheetViews>
  <sheetFormatPr defaultColWidth="9.140625" defaultRowHeight="12.75"/>
  <cols>
    <col min="1" max="1" width="12.7109375" style="0" customWidth="1"/>
    <col min="2" max="2" width="6.7109375" style="1" customWidth="1"/>
    <col min="3" max="3" width="12.421875" style="0" customWidth="1"/>
    <col min="4" max="4" width="11.140625" style="0" customWidth="1"/>
    <col min="5" max="5" width="12.421875" style="0" customWidth="1"/>
    <col min="6" max="14" width="6.7109375" style="0" customWidth="1"/>
    <col min="15" max="15" width="8.7109375" style="133" customWidth="1"/>
    <col min="16" max="16" width="15.7109375" style="0" customWidth="1"/>
    <col min="17" max="26" width="5.7109375" style="0" customWidth="1"/>
    <col min="27" max="28" width="6.7109375" style="0" customWidth="1"/>
  </cols>
  <sheetData>
    <row r="1" spans="1:28" ht="16.5">
      <c r="A1" s="142" t="s">
        <v>16</v>
      </c>
      <c r="B1" s="142" t="s">
        <v>52</v>
      </c>
      <c r="C1" s="8" t="str">
        <f>Results!C2</f>
        <v>N6</v>
      </c>
      <c r="D1" s="8"/>
      <c r="E1" s="8"/>
      <c r="F1" s="8"/>
      <c r="G1" s="8"/>
      <c r="H1" s="8"/>
      <c r="I1" s="8"/>
      <c r="J1" s="8"/>
      <c r="K1" s="8"/>
      <c r="L1" s="8"/>
      <c r="M1" s="50"/>
      <c r="N1" s="50"/>
      <c r="O1" s="167"/>
      <c r="P1" s="6" t="s">
        <v>644</v>
      </c>
      <c r="Q1" s="18" t="s">
        <v>645</v>
      </c>
      <c r="R1" s="66"/>
      <c r="S1" s="66"/>
      <c r="T1" s="66"/>
      <c r="U1" s="66"/>
      <c r="V1" s="66"/>
      <c r="W1" s="66"/>
      <c r="X1" s="66"/>
      <c r="Y1" s="66"/>
      <c r="Z1" s="67"/>
      <c r="AA1" s="6" t="s">
        <v>646</v>
      </c>
      <c r="AB1" s="6" t="s">
        <v>647</v>
      </c>
    </row>
    <row r="2" spans="1:28" ht="12.75">
      <c r="A2" s="142"/>
      <c r="B2" s="142"/>
      <c r="C2" s="142" t="s">
        <v>648</v>
      </c>
      <c r="D2" s="144" t="s">
        <v>76</v>
      </c>
      <c r="E2" s="144" t="s">
        <v>77</v>
      </c>
      <c r="F2" s="144" t="s">
        <v>649</v>
      </c>
      <c r="G2" s="144" t="s">
        <v>650</v>
      </c>
      <c r="H2" s="144" t="s">
        <v>651</v>
      </c>
      <c r="I2" s="144" t="s">
        <v>652</v>
      </c>
      <c r="J2" s="144" t="s">
        <v>653</v>
      </c>
      <c r="K2" s="144" t="s">
        <v>654</v>
      </c>
      <c r="L2" s="144" t="s">
        <v>655</v>
      </c>
      <c r="M2" s="8" t="s">
        <v>646</v>
      </c>
      <c r="N2" s="8" t="s">
        <v>656</v>
      </c>
      <c r="O2" s="168"/>
      <c r="P2" s="88"/>
      <c r="Q2" s="144" t="s">
        <v>75</v>
      </c>
      <c r="R2" s="144" t="s">
        <v>76</v>
      </c>
      <c r="S2" s="144" t="s">
        <v>77</v>
      </c>
      <c r="T2" s="144" t="s">
        <v>649</v>
      </c>
      <c r="U2" s="144" t="s">
        <v>650</v>
      </c>
      <c r="V2" s="144" t="s">
        <v>651</v>
      </c>
      <c r="W2" s="144" t="s">
        <v>652</v>
      </c>
      <c r="X2" s="144" t="s">
        <v>653</v>
      </c>
      <c r="Y2" s="144" t="s">
        <v>654</v>
      </c>
      <c r="Z2" s="144" t="s">
        <v>655</v>
      </c>
      <c r="AA2" s="88"/>
      <c r="AB2" s="88"/>
    </row>
    <row r="3" spans="1:28" ht="13.5">
      <c r="A3" s="2" t="str">
        <f>'Gene Table'!D3</f>
        <v>Abca1</v>
      </c>
      <c r="B3" s="3" t="s">
        <v>19</v>
      </c>
      <c r="C3" s="166">
        <v>23.763037</v>
      </c>
      <c r="D3" s="150"/>
      <c r="E3" s="150"/>
      <c r="F3" s="150"/>
      <c r="G3" s="150"/>
      <c r="H3" s="150"/>
      <c r="I3" s="150"/>
      <c r="J3" s="150"/>
      <c r="K3" s="150"/>
      <c r="L3" s="150"/>
      <c r="M3" s="154">
        <f>IF(ISERROR(AVERAGE(Calculations!C4:L4)),"",AVERAGE(Calculations!C4:L4))</f>
        <v>23.763037</v>
      </c>
      <c r="N3" s="154">
        <f>IF(ISERROR(STDEV(Calculations!C4:L4)),"",IF(COUNT(Calculations!C4:L4)&lt;3,"N/A",STDEV(Calculations!C4:L4)))</f>
      </c>
      <c r="P3" s="82" t="s">
        <v>657</v>
      </c>
      <c r="Q3" s="2">
        <f>IF(COUNTIF(C$3:C$98,"&lt;35")=0,"",COUNTIF(C$3:C$98,"&lt;25")-COUNTIF(C$3:C$98,"=0"))</f>
        <v>49</v>
      </c>
      <c r="R3" s="2">
        <f aca="true" t="shared" si="0" ref="R3:Z3">IF(COUNTIF(D$3:D$98,"&lt;35")=0,"",COUNTIF(D$3:D$98,"&lt;25")-COUNTIF(D$3:D$98,"=0"))</f>
      </c>
      <c r="S3" s="2">
        <f t="shared" si="0"/>
      </c>
      <c r="T3" s="2">
        <f t="shared" si="0"/>
      </c>
      <c r="U3" s="2">
        <f t="shared" si="0"/>
      </c>
      <c r="V3" s="2">
        <f t="shared" si="0"/>
      </c>
      <c r="W3" s="2">
        <f t="shared" si="0"/>
      </c>
      <c r="X3" s="2">
        <f t="shared" si="0"/>
      </c>
      <c r="Y3" s="2">
        <f t="shared" si="0"/>
      </c>
      <c r="Z3" s="2">
        <f t="shared" si="0"/>
      </c>
      <c r="AA3" s="156">
        <f aca="true" t="shared" si="1" ref="AA3:AA6">AVERAGE(Q3:Z3)</f>
        <v>49</v>
      </c>
      <c r="AB3" s="157" t="e">
        <f aca="true" t="shared" si="2" ref="AB3:AB6">STDEV(Q3:Z3)</f>
        <v>#DIV/0!</v>
      </c>
    </row>
    <row r="4" spans="1:28" ht="13.5">
      <c r="A4" s="2" t="str">
        <f>'Gene Table'!D4</f>
        <v>Abcg1</v>
      </c>
      <c r="B4" s="3" t="s">
        <v>25</v>
      </c>
      <c r="C4" s="166">
        <v>30.124664</v>
      </c>
      <c r="D4" s="150"/>
      <c r="E4" s="150"/>
      <c r="F4" s="150"/>
      <c r="G4" s="150"/>
      <c r="H4" s="150"/>
      <c r="I4" s="150"/>
      <c r="J4" s="150"/>
      <c r="K4" s="150"/>
      <c r="L4" s="150"/>
      <c r="M4" s="154">
        <f>IF(ISERROR(AVERAGE(Calculations!C5:L5)),"",AVERAGE(Calculations!C5:L5))</f>
        <v>30.124664</v>
      </c>
      <c r="N4" s="154">
        <f>IF(ISERROR(STDEV(Calculations!C5:L5)),"",IF(COUNT(Calculations!C5:L5)&lt;3,"N/A",STDEV(Calculations!C5:L5)))</f>
      </c>
      <c r="O4" s="134"/>
      <c r="P4" s="82" t="s">
        <v>658</v>
      </c>
      <c r="Q4" s="2">
        <f>IF(COUNTIF(C$3:C$98,"&lt;35")=0,"",COUNTIF(C$3:C$98,"&lt;30")-Q3-COUNTIF(C$3:C$98,"=0"))</f>
        <v>35</v>
      </c>
      <c r="R4" s="2">
        <f aca="true" t="shared" si="3" ref="R4:Z4">IF(COUNTIF(D$3:D$98,"&lt;35")=0,"",COUNTIF(D$3:D$98,"&lt;30")-R3-COUNTIF(D$3:D$98,"=0"))</f>
      </c>
      <c r="S4" s="2">
        <f t="shared" si="3"/>
      </c>
      <c r="T4" s="2">
        <f t="shared" si="3"/>
      </c>
      <c r="U4" s="2">
        <f t="shared" si="3"/>
      </c>
      <c r="V4" s="2">
        <f t="shared" si="3"/>
      </c>
      <c r="W4" s="2">
        <f t="shared" si="3"/>
      </c>
      <c r="X4" s="2">
        <f t="shared" si="3"/>
      </c>
      <c r="Y4" s="2">
        <f t="shared" si="3"/>
      </c>
      <c r="Z4" s="2">
        <f t="shared" si="3"/>
      </c>
      <c r="AA4" s="156">
        <f t="shared" si="1"/>
        <v>35</v>
      </c>
      <c r="AB4" s="157" t="e">
        <f t="shared" si="2"/>
        <v>#DIV/0!</v>
      </c>
    </row>
    <row r="5" spans="1:28" ht="13.5">
      <c r="A5" s="2" t="str">
        <f>'Gene Table'!D5</f>
        <v>Acaca</v>
      </c>
      <c r="B5" s="3" t="s">
        <v>31</v>
      </c>
      <c r="C5" s="166">
        <v>26.968473</v>
      </c>
      <c r="D5" s="150"/>
      <c r="E5" s="150"/>
      <c r="F5" s="150"/>
      <c r="G5" s="150"/>
      <c r="H5" s="150"/>
      <c r="I5" s="150"/>
      <c r="J5" s="150"/>
      <c r="K5" s="150"/>
      <c r="L5" s="150"/>
      <c r="M5" s="154">
        <f>IF(ISERROR(AVERAGE(Calculations!C6:L6)),"",AVERAGE(Calculations!C6:L6))</f>
        <v>26.968473</v>
      </c>
      <c r="N5" s="154">
        <f>IF(ISERROR(STDEV(Calculations!C6:L6)),"",IF(COUNT(Calculations!C6:L6)&lt;3,"N/A",STDEV(Calculations!C6:L6)))</f>
      </c>
      <c r="P5" s="82" t="s">
        <v>659</v>
      </c>
      <c r="Q5" s="2">
        <f>IF(COUNTIF(C$3:C$98,"&lt;35")=0,"",COUNTIF(C$3:C$98,"&lt;35")-SUM(Q3:Q4)-COUNTIF(C$3:C$98,"=0"))</f>
        <v>7</v>
      </c>
      <c r="R5" s="2">
        <f aca="true" t="shared" si="4" ref="R5:Z5">IF(COUNTIF(D$3:D$98,"&lt;35")=0,"",COUNTIF(D$3:D$98,"&lt;35")-SUM(R3:R4)-COUNTIF(D$3:D$98,"=0"))</f>
      </c>
      <c r="S5" s="2">
        <f t="shared" si="4"/>
      </c>
      <c r="T5" s="2">
        <f t="shared" si="4"/>
      </c>
      <c r="U5" s="2">
        <f t="shared" si="4"/>
      </c>
      <c r="V5" s="2">
        <f t="shared" si="4"/>
      </c>
      <c r="W5" s="2">
        <f t="shared" si="4"/>
      </c>
      <c r="X5" s="2">
        <f t="shared" si="4"/>
      </c>
      <c r="Y5" s="2">
        <f t="shared" si="4"/>
      </c>
      <c r="Z5" s="2">
        <f t="shared" si="4"/>
      </c>
      <c r="AA5" s="156">
        <f t="shared" si="1"/>
        <v>7</v>
      </c>
      <c r="AB5" s="157" t="e">
        <f t="shared" si="2"/>
        <v>#DIV/0!</v>
      </c>
    </row>
    <row r="6" spans="1:28" ht="13.5">
      <c r="A6" s="2" t="str">
        <f>'Gene Table'!D6</f>
        <v>Acadl</v>
      </c>
      <c r="B6" s="3" t="s">
        <v>119</v>
      </c>
      <c r="C6" s="166">
        <v>22.877615</v>
      </c>
      <c r="D6" s="150"/>
      <c r="E6" s="150"/>
      <c r="F6" s="150"/>
      <c r="G6" s="150"/>
      <c r="H6" s="150"/>
      <c r="I6" s="150"/>
      <c r="J6" s="150"/>
      <c r="K6" s="150"/>
      <c r="L6" s="150"/>
      <c r="M6" s="154">
        <f>IF(ISERROR(AVERAGE(Calculations!C7:L7)),"",AVERAGE(Calculations!C7:L7))</f>
        <v>22.877615</v>
      </c>
      <c r="N6" s="154">
        <f>IF(ISERROR(STDEV(Calculations!C7:L7)),"",IF(COUNT(Calculations!C7:L7)&lt;3,"N/A",STDEV(Calculations!C7:L7)))</f>
      </c>
      <c r="O6" s="134"/>
      <c r="P6" s="82" t="s">
        <v>660</v>
      </c>
      <c r="Q6" s="2">
        <f>IF(COUNTIF(C$3:C$98,"&lt;40")=0,"",COUNTIF(C$3:C$98,"N/A")+COUNTBLANK(C$3:C$98)+COUNTIF(C$3:C$98,"&gt;=35")+COUNTIF(C$3:C$98,"=0")+COUNTIF(C$3:C$98,"Undetermined"))</f>
        <v>5</v>
      </c>
      <c r="R6" s="2">
        <f aca="true" t="shared" si="5" ref="R6:Z6">IF(COUNTIF(D$3:D$98,"&lt;40")=0,"",COUNTIF(D$3:D$98,"N/A")+COUNTBLANK(D$3:D$98)+COUNTIF(D$3:D$98,"&gt;=35")+COUNTIF(D$3:D$98,"=0")+COUNTIF(D$3:D$98,"Undetermined"))</f>
      </c>
      <c r="S6" s="2">
        <f t="shared" si="5"/>
      </c>
      <c r="T6" s="2">
        <f t="shared" si="5"/>
      </c>
      <c r="U6" s="2">
        <f t="shared" si="5"/>
      </c>
      <c r="V6" s="2">
        <f t="shared" si="5"/>
      </c>
      <c r="W6" s="2">
        <f t="shared" si="5"/>
      </c>
      <c r="X6" s="2">
        <f t="shared" si="5"/>
      </c>
      <c r="Y6" s="2">
        <f t="shared" si="5"/>
      </c>
      <c r="Z6" s="2">
        <f t="shared" si="5"/>
      </c>
      <c r="AA6" s="156">
        <f t="shared" si="1"/>
        <v>5</v>
      </c>
      <c r="AB6" s="157" t="e">
        <f t="shared" si="2"/>
        <v>#DIV/0!</v>
      </c>
    </row>
    <row r="7" spans="1:28" ht="16.5">
      <c r="A7" s="2" t="str">
        <f>'Gene Table'!D7</f>
        <v>Acly</v>
      </c>
      <c r="B7" s="3" t="s">
        <v>125</v>
      </c>
      <c r="C7" s="166">
        <v>22.451153</v>
      </c>
      <c r="D7" s="150"/>
      <c r="E7" s="150"/>
      <c r="F7" s="150"/>
      <c r="G7" s="150"/>
      <c r="H7" s="150"/>
      <c r="I7" s="150"/>
      <c r="J7" s="150"/>
      <c r="K7" s="150"/>
      <c r="L7" s="150"/>
      <c r="M7" s="154">
        <f>IF(ISERROR(AVERAGE(Calculations!C8:L8)),"",AVERAGE(Calculations!C8:L8))</f>
        <v>22.451153</v>
      </c>
      <c r="N7" s="154">
        <f>IF(ISERROR(STDEV(Calculations!C8:L8)),"",IF(COUNT(Calculations!C8:L8)&lt;3,"N/A",STDEV(Calculations!C8:L8)))</f>
      </c>
      <c r="P7" s="18" t="s">
        <v>661</v>
      </c>
      <c r="Q7" s="66"/>
      <c r="R7" s="66"/>
      <c r="S7" s="66"/>
      <c r="T7" s="66"/>
      <c r="U7" s="66"/>
      <c r="V7" s="66"/>
      <c r="W7" s="66"/>
      <c r="X7" s="66"/>
      <c r="Y7" s="66"/>
      <c r="Z7" s="66"/>
      <c r="AA7" s="66"/>
      <c r="AB7" s="67"/>
    </row>
    <row r="8" spans="1:28" ht="13.5">
      <c r="A8" s="2" t="str">
        <f>'Gene Table'!D8</f>
        <v>Acox1</v>
      </c>
      <c r="B8" s="3" t="s">
        <v>131</v>
      </c>
      <c r="C8" s="166">
        <v>20.915558</v>
      </c>
      <c r="D8" s="150"/>
      <c r="E8" s="150"/>
      <c r="F8" s="150"/>
      <c r="G8" s="150"/>
      <c r="H8" s="150"/>
      <c r="I8" s="150"/>
      <c r="J8" s="150"/>
      <c r="K8" s="150"/>
      <c r="L8" s="150"/>
      <c r="M8" s="154">
        <f>IF(ISERROR(AVERAGE(Calculations!C9:L9)),"",AVERAGE(Calculations!C9:L9))</f>
        <v>20.915558</v>
      </c>
      <c r="N8" s="154">
        <f>IF(ISERROR(STDEV(Calculations!C9:L9)),"",IF(COUNT(Calculations!C9:L9)&lt;3,"N/A",STDEV(Calculations!C9:L9)))</f>
      </c>
      <c r="O8" s="134"/>
      <c r="P8" s="82" t="s">
        <v>657</v>
      </c>
      <c r="Q8" s="155">
        <f aca="true" t="shared" si="6" ref="Q8:Z8">IF(Q3="","",Q3/SUM(Q$3:Q$6))</f>
        <v>0.5104166666666666</v>
      </c>
      <c r="R8" s="155">
        <f t="shared" si="6"/>
      </c>
      <c r="S8" s="155">
        <f t="shared" si="6"/>
      </c>
      <c r="T8" s="155">
        <f t="shared" si="6"/>
      </c>
      <c r="U8" s="155">
        <f t="shared" si="6"/>
      </c>
      <c r="V8" s="155">
        <f t="shared" si="6"/>
      </c>
      <c r="W8" s="155">
        <f t="shared" si="6"/>
      </c>
      <c r="X8" s="155">
        <f t="shared" si="6"/>
      </c>
      <c r="Y8" s="155">
        <f t="shared" si="6"/>
      </c>
      <c r="Z8" s="158">
        <f t="shared" si="6"/>
      </c>
      <c r="AA8" s="159">
        <f aca="true" t="shared" si="7" ref="AA8:AA11">AVERAGE(Q8:Z8)</f>
        <v>0.5104166666666666</v>
      </c>
      <c r="AB8" s="159" t="e">
        <f aca="true" t="shared" si="8" ref="AB8:AB11">STDEV(Q8:Z8)</f>
        <v>#DIV/0!</v>
      </c>
    </row>
    <row r="9" spans="1:28" ht="13.5">
      <c r="A9" s="2" t="str">
        <f>'Gene Table'!D9</f>
        <v>Acsl5</v>
      </c>
      <c r="B9" s="3" t="s">
        <v>137</v>
      </c>
      <c r="C9" s="166">
        <v>24.355522</v>
      </c>
      <c r="D9" s="150"/>
      <c r="E9" s="150"/>
      <c r="F9" s="150"/>
      <c r="G9" s="150"/>
      <c r="H9" s="150"/>
      <c r="I9" s="150"/>
      <c r="J9" s="150"/>
      <c r="K9" s="150"/>
      <c r="L9" s="150"/>
      <c r="M9" s="154">
        <f>IF(ISERROR(AVERAGE(Calculations!C10:L10)),"",AVERAGE(Calculations!C10:L10))</f>
        <v>24.355522</v>
      </c>
      <c r="N9" s="154">
        <f>IF(ISERROR(STDEV(Calculations!C10:L10)),"",IF(COUNT(Calculations!C10:L10)&lt;3,"N/A",STDEV(Calculations!C10:L10)))</f>
      </c>
      <c r="P9" s="82" t="s">
        <v>658</v>
      </c>
      <c r="Q9" s="155">
        <f aca="true" t="shared" si="9" ref="Q9:Z9">IF(Q4="","",Q4/SUM(Q$3:Q$6))</f>
        <v>0.3645833333333333</v>
      </c>
      <c r="R9" s="155">
        <f t="shared" si="9"/>
      </c>
      <c r="S9" s="155">
        <f t="shared" si="9"/>
      </c>
      <c r="T9" s="155">
        <f t="shared" si="9"/>
      </c>
      <c r="U9" s="155">
        <f t="shared" si="9"/>
      </c>
      <c r="V9" s="155">
        <f t="shared" si="9"/>
      </c>
      <c r="W9" s="155">
        <f t="shared" si="9"/>
      </c>
      <c r="X9" s="155">
        <f t="shared" si="9"/>
      </c>
      <c r="Y9" s="155">
        <f t="shared" si="9"/>
      </c>
      <c r="Z9" s="158">
        <f t="shared" si="9"/>
      </c>
      <c r="AA9" s="159">
        <f t="shared" si="7"/>
        <v>0.3645833333333333</v>
      </c>
      <c r="AB9" s="159" t="e">
        <f t="shared" si="8"/>
        <v>#DIV/0!</v>
      </c>
    </row>
    <row r="10" spans="1:28" ht="13.5">
      <c r="A10" s="2" t="str">
        <f>'Gene Table'!D10</f>
        <v>Acsm3</v>
      </c>
      <c r="B10" s="3" t="s">
        <v>143</v>
      </c>
      <c r="C10" s="166">
        <v>23.867111</v>
      </c>
      <c r="D10" s="150"/>
      <c r="E10" s="150"/>
      <c r="F10" s="150"/>
      <c r="G10" s="150"/>
      <c r="H10" s="150"/>
      <c r="I10" s="150"/>
      <c r="J10" s="150"/>
      <c r="K10" s="150"/>
      <c r="L10" s="150"/>
      <c r="M10" s="154">
        <f>IF(ISERROR(AVERAGE(Calculations!C11:L11)),"",AVERAGE(Calculations!C11:L11))</f>
        <v>23.867111</v>
      </c>
      <c r="N10" s="154">
        <f>IF(ISERROR(STDEV(Calculations!C11:L11)),"",IF(COUNT(Calculations!C11:L11)&lt;3,"N/A",STDEV(Calculations!C11:L11)))</f>
      </c>
      <c r="O10" s="134"/>
      <c r="P10" s="82" t="s">
        <v>659</v>
      </c>
      <c r="Q10" s="155">
        <f aca="true" t="shared" si="10" ref="Q10:Z10">IF(Q5="","",Q5/SUM(Q$3:Q$6))</f>
        <v>0.07291666666666667</v>
      </c>
      <c r="R10" s="155">
        <f t="shared" si="10"/>
      </c>
      <c r="S10" s="155">
        <f t="shared" si="10"/>
      </c>
      <c r="T10" s="155">
        <f t="shared" si="10"/>
      </c>
      <c r="U10" s="155">
        <f t="shared" si="10"/>
      </c>
      <c r="V10" s="155">
        <f t="shared" si="10"/>
      </c>
      <c r="W10" s="155">
        <f t="shared" si="10"/>
      </c>
      <c r="X10" s="155">
        <f t="shared" si="10"/>
      </c>
      <c r="Y10" s="155">
        <f t="shared" si="10"/>
      </c>
      <c r="Z10" s="158">
        <f t="shared" si="10"/>
      </c>
      <c r="AA10" s="159">
        <f t="shared" si="7"/>
        <v>0.07291666666666667</v>
      </c>
      <c r="AB10" s="159" t="e">
        <f t="shared" si="8"/>
        <v>#DIV/0!</v>
      </c>
    </row>
    <row r="11" spans="1:28" ht="13.5">
      <c r="A11" s="2" t="str">
        <f>'Gene Table'!D11</f>
        <v>Adipor1</v>
      </c>
      <c r="B11" s="3" t="s">
        <v>149</v>
      </c>
      <c r="C11" s="166">
        <v>22.79976</v>
      </c>
      <c r="D11" s="150"/>
      <c r="E11" s="150"/>
      <c r="F11" s="150"/>
      <c r="G11" s="150"/>
      <c r="H11" s="150"/>
      <c r="I11" s="150"/>
      <c r="J11" s="150"/>
      <c r="K11" s="150"/>
      <c r="L11" s="150"/>
      <c r="M11" s="154">
        <f>IF(ISERROR(AVERAGE(Calculations!C12:L12)),"",AVERAGE(Calculations!C12:L12))</f>
        <v>22.79976</v>
      </c>
      <c r="N11" s="154">
        <f>IF(ISERROR(STDEV(Calculations!C12:L12)),"",IF(COUNT(Calculations!C12:L12)&lt;3,"N/A",STDEV(Calculations!C12:L12)))</f>
      </c>
      <c r="P11" s="82" t="s">
        <v>660</v>
      </c>
      <c r="Q11" s="155">
        <f aca="true" t="shared" si="11" ref="Q11:Z11">IF(Q6="","",Q6/SUM(Q$3:Q$6))</f>
        <v>0.052083333333333336</v>
      </c>
      <c r="R11" s="155">
        <f t="shared" si="11"/>
      </c>
      <c r="S11" s="155">
        <f t="shared" si="11"/>
      </c>
      <c r="T11" s="155">
        <f t="shared" si="11"/>
      </c>
      <c r="U11" s="155">
        <f t="shared" si="11"/>
      </c>
      <c r="V11" s="155">
        <f t="shared" si="11"/>
      </c>
      <c r="W11" s="155">
        <f t="shared" si="11"/>
      </c>
      <c r="X11" s="155">
        <f t="shared" si="11"/>
      </c>
      <c r="Y11" s="155">
        <f t="shared" si="11"/>
      </c>
      <c r="Z11" s="158">
        <f t="shared" si="11"/>
      </c>
      <c r="AA11" s="159">
        <f t="shared" si="7"/>
        <v>0.052083333333333336</v>
      </c>
      <c r="AB11" s="159" t="e">
        <f t="shared" si="8"/>
        <v>#DIV/0!</v>
      </c>
    </row>
    <row r="12" spans="1:15" ht="13.5">
      <c r="A12" s="2" t="str">
        <f>'Gene Table'!D12</f>
        <v>Adipor2</v>
      </c>
      <c r="B12" s="3" t="s">
        <v>155</v>
      </c>
      <c r="C12" s="166">
        <v>26.497646</v>
      </c>
      <c r="D12" s="150"/>
      <c r="E12" s="150"/>
      <c r="F12" s="150"/>
      <c r="G12" s="150"/>
      <c r="H12" s="150"/>
      <c r="I12" s="150"/>
      <c r="J12" s="150"/>
      <c r="K12" s="150"/>
      <c r="L12" s="150"/>
      <c r="M12" s="154">
        <f>IF(ISERROR(AVERAGE(Calculations!C13:L13)),"",AVERAGE(Calculations!C13:L13))</f>
        <v>26.497646</v>
      </c>
      <c r="N12" s="154">
        <f>IF(ISERROR(STDEV(Calculations!C13:L13)),"",IF(COUNT(Calculations!C13:L13)&lt;3,"N/A",STDEV(Calculations!C13:L13)))</f>
      </c>
      <c r="O12" s="134"/>
    </row>
    <row r="13" spans="1:14" ht="13.5">
      <c r="A13" s="2" t="str">
        <f>'Gene Table'!D13</f>
        <v>Akt1</v>
      </c>
      <c r="B13" s="3" t="s">
        <v>161</v>
      </c>
      <c r="C13" s="166">
        <v>24.69512</v>
      </c>
      <c r="D13" s="150"/>
      <c r="E13" s="150"/>
      <c r="F13" s="150"/>
      <c r="G13" s="150"/>
      <c r="H13" s="150"/>
      <c r="I13" s="150"/>
      <c r="J13" s="150"/>
      <c r="K13" s="150"/>
      <c r="L13" s="150"/>
      <c r="M13" s="154">
        <f>IF(ISERROR(AVERAGE(Calculations!C14:L14)),"",AVERAGE(Calculations!C14:L14))</f>
        <v>24.69512</v>
      </c>
      <c r="N13" s="154">
        <f>IF(ISERROR(STDEV(Calculations!C14:L14)),"",IF(COUNT(Calculations!C14:L14)&lt;3,"N/A",STDEV(Calculations!C14:L14)))</f>
      </c>
    </row>
    <row r="14" spans="1:15" ht="13.5">
      <c r="A14" s="2" t="str">
        <f>'Gene Table'!D14</f>
        <v>Apoa1</v>
      </c>
      <c r="B14" s="3" t="s">
        <v>167</v>
      </c>
      <c r="C14" s="166">
        <v>14.429712</v>
      </c>
      <c r="D14" s="150"/>
      <c r="E14" s="150"/>
      <c r="F14" s="150"/>
      <c r="G14" s="150"/>
      <c r="H14" s="150"/>
      <c r="I14" s="150"/>
      <c r="J14" s="150"/>
      <c r="K14" s="150"/>
      <c r="L14" s="150"/>
      <c r="M14" s="154">
        <f>IF(ISERROR(AVERAGE(Calculations!C15:L15)),"",AVERAGE(Calculations!C15:L15))</f>
        <v>14.429712</v>
      </c>
      <c r="N14" s="154">
        <f>IF(ISERROR(STDEV(Calculations!C15:L15)),"",IF(COUNT(Calculations!C15:L15)&lt;3,"N/A",STDEV(Calculations!C15:L15)))</f>
      </c>
      <c r="O14" s="134"/>
    </row>
    <row r="15" spans="1:14" ht="13.5">
      <c r="A15" s="2" t="str">
        <f>'Gene Table'!D15</f>
        <v>Apob</v>
      </c>
      <c r="B15" s="3" t="s">
        <v>173</v>
      </c>
      <c r="C15" s="166">
        <v>18.285</v>
      </c>
      <c r="D15" s="150"/>
      <c r="E15" s="150"/>
      <c r="F15" s="150"/>
      <c r="G15" s="150"/>
      <c r="H15" s="150"/>
      <c r="I15" s="150"/>
      <c r="J15" s="150"/>
      <c r="K15" s="150"/>
      <c r="L15" s="150"/>
      <c r="M15" s="154">
        <f>IF(ISERROR(AVERAGE(Calculations!C16:L16)),"",AVERAGE(Calculations!C16:L16))</f>
        <v>18.285</v>
      </c>
      <c r="N15" s="154">
        <f>IF(ISERROR(STDEV(Calculations!C16:L16)),"",IF(COUNT(Calculations!C16:L16)&lt;3,"N/A",STDEV(Calculations!C16:L16)))</f>
      </c>
    </row>
    <row r="16" spans="1:15" ht="13.5">
      <c r="A16" s="2" t="str">
        <f>'Gene Table'!D16</f>
        <v>Apoc3</v>
      </c>
      <c r="B16" s="3" t="s">
        <v>179</v>
      </c>
      <c r="C16" s="166">
        <v>16.21839</v>
      </c>
      <c r="D16" s="150"/>
      <c r="E16" s="150"/>
      <c r="F16" s="150"/>
      <c r="G16" s="150"/>
      <c r="H16" s="150"/>
      <c r="I16" s="150"/>
      <c r="J16" s="150"/>
      <c r="K16" s="150"/>
      <c r="L16" s="150"/>
      <c r="M16" s="154">
        <f>IF(ISERROR(AVERAGE(Calculations!C17:L17)),"",AVERAGE(Calculations!C17:L17))</f>
        <v>16.21839</v>
      </c>
      <c r="N16" s="154">
        <f>IF(ISERROR(STDEV(Calculations!C17:L17)),"",IF(COUNT(Calculations!C17:L17)&lt;3,"N/A",STDEV(Calculations!C17:L17)))</f>
      </c>
      <c r="O16" s="134"/>
    </row>
    <row r="17" spans="1:14" ht="13.5">
      <c r="A17" s="2" t="str">
        <f>'Gene Table'!D17</f>
        <v>Apoe</v>
      </c>
      <c r="B17" s="3" t="s">
        <v>185</v>
      </c>
      <c r="C17" s="166">
        <v>21.993584</v>
      </c>
      <c r="D17" s="150"/>
      <c r="E17" s="150"/>
      <c r="F17" s="150"/>
      <c r="G17" s="150"/>
      <c r="H17" s="150"/>
      <c r="I17" s="150"/>
      <c r="J17" s="150"/>
      <c r="K17" s="150"/>
      <c r="L17" s="150"/>
      <c r="M17" s="154">
        <f>IF(ISERROR(AVERAGE(Calculations!C18:L18)),"",AVERAGE(Calculations!C18:L18))</f>
        <v>21.993584</v>
      </c>
      <c r="N17" s="154">
        <f>IF(ISERROR(STDEV(Calculations!C18:L18)),"",IF(COUNT(Calculations!C18:L18)&lt;3,"N/A",STDEV(Calculations!C18:L18)))</f>
      </c>
    </row>
    <row r="18" spans="1:15" ht="13.5">
      <c r="A18" s="2" t="str">
        <f>'Gene Table'!D18</f>
        <v>Atp5c1</v>
      </c>
      <c r="B18" s="3" t="s">
        <v>191</v>
      </c>
      <c r="C18" s="166">
        <v>21.961052</v>
      </c>
      <c r="D18" s="150"/>
      <c r="E18" s="150"/>
      <c r="F18" s="150"/>
      <c r="G18" s="150"/>
      <c r="H18" s="150"/>
      <c r="I18" s="150"/>
      <c r="J18" s="150"/>
      <c r="K18" s="150"/>
      <c r="L18" s="150"/>
      <c r="M18" s="154">
        <f>IF(ISERROR(AVERAGE(Calculations!C19:L19)),"",AVERAGE(Calculations!C19:L19))</f>
        <v>21.961052</v>
      </c>
      <c r="N18" s="154">
        <f>IF(ISERROR(STDEV(Calculations!C19:L19)),"",IF(COUNT(Calculations!C19:L19)&lt;3,"N/A",STDEV(Calculations!C19:L19)))</f>
      </c>
      <c r="O18" s="134"/>
    </row>
    <row r="19" spans="1:14" ht="13.5">
      <c r="A19" s="2" t="str">
        <f>'Gene Table'!D19</f>
        <v>Casp3</v>
      </c>
      <c r="B19" s="3" t="s">
        <v>197</v>
      </c>
      <c r="C19" s="166">
        <v>26.33881</v>
      </c>
      <c r="D19" s="150"/>
      <c r="E19" s="150"/>
      <c r="F19" s="150"/>
      <c r="G19" s="150"/>
      <c r="H19" s="150"/>
      <c r="I19" s="150"/>
      <c r="J19" s="150"/>
      <c r="K19" s="150"/>
      <c r="L19" s="150"/>
      <c r="M19" s="154">
        <f>IF(ISERROR(AVERAGE(Calculations!C20:L20)),"",AVERAGE(Calculations!C20:L20))</f>
        <v>26.33881</v>
      </c>
      <c r="N19" s="154">
        <f>IF(ISERROR(STDEV(Calculations!C20:L20)),"",IF(COUNT(Calculations!C20:L20)&lt;3,"N/A",STDEV(Calculations!C20:L20)))</f>
      </c>
    </row>
    <row r="20" spans="1:15" ht="13.5">
      <c r="A20" s="2" t="str">
        <f>'Gene Table'!D20</f>
        <v>Cd36</v>
      </c>
      <c r="B20" s="3" t="s">
        <v>203</v>
      </c>
      <c r="C20" s="166">
        <v>26.187162</v>
      </c>
      <c r="D20" s="150"/>
      <c r="E20" s="150"/>
      <c r="F20" s="150"/>
      <c r="G20" s="150"/>
      <c r="H20" s="150"/>
      <c r="I20" s="150"/>
      <c r="J20" s="150"/>
      <c r="K20" s="150"/>
      <c r="L20" s="150"/>
      <c r="M20" s="154">
        <f>IF(ISERROR(AVERAGE(Calculations!C21:L21)),"",AVERAGE(Calculations!C21:L21))</f>
        <v>26.187162</v>
      </c>
      <c r="N20" s="154">
        <f>IF(ISERROR(STDEV(Calculations!C21:L21)),"",IF(COUNT(Calculations!C21:L21)&lt;3,"N/A",STDEV(Calculations!C21:L21)))</f>
      </c>
      <c r="O20" s="134"/>
    </row>
    <row r="21" spans="1:14" ht="13.5">
      <c r="A21" s="2" t="str">
        <f>'Gene Table'!D21</f>
        <v>Cebpb</v>
      </c>
      <c r="B21" s="3" t="s">
        <v>209</v>
      </c>
      <c r="C21" s="166">
        <v>27.617826</v>
      </c>
      <c r="D21" s="150"/>
      <c r="E21" s="150"/>
      <c r="F21" s="150"/>
      <c r="G21" s="150"/>
      <c r="H21" s="150"/>
      <c r="I21" s="150"/>
      <c r="J21" s="150"/>
      <c r="K21" s="150"/>
      <c r="L21" s="150"/>
      <c r="M21" s="154">
        <f>IF(ISERROR(AVERAGE(Calculations!C22:L22)),"",AVERAGE(Calculations!C22:L22))</f>
        <v>27.617826</v>
      </c>
      <c r="N21" s="154">
        <f>IF(ISERROR(STDEV(Calculations!C22:L22)),"",IF(COUNT(Calculations!C22:L22)&lt;3,"N/A",STDEV(Calculations!C22:L22)))</f>
      </c>
    </row>
    <row r="22" spans="1:15" ht="13.5">
      <c r="A22" s="2" t="str">
        <f>'Gene Table'!D22</f>
        <v>Cnbp</v>
      </c>
      <c r="B22" s="3" t="s">
        <v>215</v>
      </c>
      <c r="C22" s="166">
        <v>24.147491</v>
      </c>
      <c r="D22" s="150"/>
      <c r="E22" s="150"/>
      <c r="F22" s="150"/>
      <c r="G22" s="150"/>
      <c r="H22" s="150"/>
      <c r="I22" s="150"/>
      <c r="J22" s="150"/>
      <c r="K22" s="150"/>
      <c r="L22" s="150"/>
      <c r="M22" s="154">
        <f>IF(ISERROR(AVERAGE(Calculations!C23:L23)),"",AVERAGE(Calculations!C23:L23))</f>
        <v>24.147491</v>
      </c>
      <c r="N22" s="154">
        <f>IF(ISERROR(STDEV(Calculations!C23:L23)),"",IF(COUNT(Calculations!C23:L23)&lt;3,"N/A",STDEV(Calculations!C23:L23)))</f>
      </c>
      <c r="O22" s="134"/>
    </row>
    <row r="23" spans="1:14" ht="13.5">
      <c r="A23" s="2" t="str">
        <f>'Gene Table'!D23</f>
        <v>Cpt1a</v>
      </c>
      <c r="B23" s="3" t="s">
        <v>221</v>
      </c>
      <c r="C23" s="166">
        <v>24.659609</v>
      </c>
      <c r="D23" s="150"/>
      <c r="E23" s="150"/>
      <c r="F23" s="150"/>
      <c r="G23" s="150"/>
      <c r="H23" s="150"/>
      <c r="I23" s="150"/>
      <c r="J23" s="150"/>
      <c r="K23" s="150"/>
      <c r="L23" s="150"/>
      <c r="M23" s="154">
        <f>IF(ISERROR(AVERAGE(Calculations!C24:L24)),"",AVERAGE(Calculations!C24:L24))</f>
        <v>24.659609</v>
      </c>
      <c r="N23" s="154">
        <f>IF(ISERROR(STDEV(Calculations!C24:L24)),"",IF(COUNT(Calculations!C24:L24)&lt;3,"N/A",STDEV(Calculations!C24:L24)))</f>
      </c>
    </row>
    <row r="24" spans="1:15" ht="13.5">
      <c r="A24" s="2" t="str">
        <f>'Gene Table'!D24</f>
        <v>Cpt2</v>
      </c>
      <c r="B24" s="3" t="s">
        <v>227</v>
      </c>
      <c r="C24" s="166">
        <v>22.869879</v>
      </c>
      <c r="D24" s="150"/>
      <c r="E24" s="150"/>
      <c r="F24" s="150"/>
      <c r="G24" s="150"/>
      <c r="H24" s="150"/>
      <c r="I24" s="150"/>
      <c r="J24" s="150"/>
      <c r="K24" s="150"/>
      <c r="L24" s="150"/>
      <c r="M24" s="154">
        <f>IF(ISERROR(AVERAGE(Calculations!C25:L25)),"",AVERAGE(Calculations!C25:L25))</f>
        <v>22.869879</v>
      </c>
      <c r="N24" s="154">
        <f>IF(ISERROR(STDEV(Calculations!C25:L25)),"",IF(COUNT(Calculations!C25:L25)&lt;3,"N/A",STDEV(Calculations!C25:L25)))</f>
      </c>
      <c r="O24" s="134"/>
    </row>
    <row r="25" spans="1:14" ht="13.5">
      <c r="A25" s="2" t="str">
        <f>'Gene Table'!D25</f>
        <v>Cyp2e1</v>
      </c>
      <c r="B25" s="3" t="s">
        <v>233</v>
      </c>
      <c r="C25" s="166">
        <v>16.706318</v>
      </c>
      <c r="D25" s="150"/>
      <c r="E25" s="150"/>
      <c r="F25" s="150"/>
      <c r="G25" s="150"/>
      <c r="H25" s="150"/>
      <c r="I25" s="150"/>
      <c r="J25" s="150"/>
      <c r="K25" s="150"/>
      <c r="L25" s="150"/>
      <c r="M25" s="154">
        <f>IF(ISERROR(AVERAGE(Calculations!C26:L26)),"",AVERAGE(Calculations!C26:L26))</f>
        <v>16.706318</v>
      </c>
      <c r="N25" s="154">
        <f>IF(ISERROR(STDEV(Calculations!C26:L26)),"",IF(COUNT(Calculations!C26:L26)&lt;3,"N/A",STDEV(Calculations!C26:L26)))</f>
      </c>
    </row>
    <row r="26" spans="1:15" ht="13.5">
      <c r="A26" s="2" t="str">
        <f>'Gene Table'!D26</f>
        <v>Cyp7a1</v>
      </c>
      <c r="B26" s="3" t="s">
        <v>239</v>
      </c>
      <c r="C26" s="166">
        <v>22.96863</v>
      </c>
      <c r="D26" s="150"/>
      <c r="E26" s="150"/>
      <c r="F26" s="150"/>
      <c r="G26" s="150"/>
      <c r="H26" s="150"/>
      <c r="I26" s="150"/>
      <c r="J26" s="150"/>
      <c r="K26" s="150"/>
      <c r="L26" s="150"/>
      <c r="M26" s="154">
        <f>IF(ISERROR(AVERAGE(Calculations!C27:L27)),"",AVERAGE(Calculations!C27:L27))</f>
        <v>22.96863</v>
      </c>
      <c r="N26" s="154">
        <f>IF(ISERROR(STDEV(Calculations!C27:L27)),"",IF(COUNT(Calculations!C27:L27)&lt;3,"N/A",STDEV(Calculations!C27:L27)))</f>
      </c>
      <c r="O26" s="134"/>
    </row>
    <row r="27" spans="1:14" ht="13.5">
      <c r="A27" s="2" t="str">
        <f>'Gene Table'!D27</f>
        <v>Dgat2</v>
      </c>
      <c r="B27" s="3" t="s">
        <v>245</v>
      </c>
      <c r="C27" s="166">
        <v>22.598171</v>
      </c>
      <c r="D27" s="150"/>
      <c r="E27" s="150"/>
      <c r="F27" s="150"/>
      <c r="G27" s="150"/>
      <c r="H27" s="150"/>
      <c r="I27" s="150"/>
      <c r="J27" s="150"/>
      <c r="K27" s="150"/>
      <c r="L27" s="150"/>
      <c r="M27" s="154">
        <f>IF(ISERROR(AVERAGE(Calculations!C28:L28)),"",AVERAGE(Calculations!C28:L28))</f>
        <v>22.598171</v>
      </c>
      <c r="N27" s="154">
        <f>IF(ISERROR(STDEV(Calculations!C28:L28)),"",IF(COUNT(Calculations!C28:L28)&lt;3,"N/A",STDEV(Calculations!C28:L28)))</f>
      </c>
    </row>
    <row r="28" spans="1:15" ht="13.5">
      <c r="A28" s="2" t="str">
        <f>'Gene Table'!D28</f>
        <v>Fabp1</v>
      </c>
      <c r="B28" s="3" t="s">
        <v>251</v>
      </c>
      <c r="C28" s="166">
        <v>18.751577</v>
      </c>
      <c r="D28" s="150"/>
      <c r="E28" s="150"/>
      <c r="F28" s="150"/>
      <c r="G28" s="150"/>
      <c r="H28" s="150"/>
      <c r="I28" s="150"/>
      <c r="J28" s="150"/>
      <c r="K28" s="150"/>
      <c r="L28" s="150"/>
      <c r="M28" s="154">
        <f>IF(ISERROR(AVERAGE(Calculations!C29:L29)),"",AVERAGE(Calculations!C29:L29))</f>
        <v>18.751577</v>
      </c>
      <c r="N28" s="154">
        <f>IF(ISERROR(STDEV(Calculations!C29:L29)),"",IF(COUNT(Calculations!C29:L29)&lt;3,"N/A",STDEV(Calculations!C29:L29)))</f>
      </c>
      <c r="O28" s="134"/>
    </row>
    <row r="29" spans="1:14" ht="13.5">
      <c r="A29" s="2" t="str">
        <f>'Gene Table'!D29</f>
        <v>Fabp3</v>
      </c>
      <c r="B29" s="3" t="s">
        <v>257</v>
      </c>
      <c r="C29" s="166">
        <v>28.789017</v>
      </c>
      <c r="D29" s="150"/>
      <c r="E29" s="150"/>
      <c r="F29" s="150"/>
      <c r="G29" s="150"/>
      <c r="H29" s="150"/>
      <c r="I29" s="150"/>
      <c r="J29" s="150"/>
      <c r="K29" s="150"/>
      <c r="L29" s="150"/>
      <c r="M29" s="154">
        <f>IF(ISERROR(AVERAGE(Calculations!C30:L30)),"",AVERAGE(Calculations!C30:L30))</f>
        <v>28.789017</v>
      </c>
      <c r="N29" s="154">
        <f>IF(ISERROR(STDEV(Calculations!C30:L30)),"",IF(COUNT(Calculations!C30:L30)&lt;3,"N/A",STDEV(Calculations!C30:L30)))</f>
      </c>
    </row>
    <row r="30" spans="1:15" ht="13.5">
      <c r="A30" s="2" t="str">
        <f>'Gene Table'!D30</f>
        <v>Fabp5</v>
      </c>
      <c r="B30" s="3" t="s">
        <v>263</v>
      </c>
      <c r="C30" s="166">
        <v>27.654448</v>
      </c>
      <c r="D30" s="150"/>
      <c r="E30" s="150"/>
      <c r="F30" s="150"/>
      <c r="G30" s="150"/>
      <c r="H30" s="150"/>
      <c r="I30" s="150"/>
      <c r="J30" s="150"/>
      <c r="K30" s="150"/>
      <c r="L30" s="150"/>
      <c r="M30" s="154">
        <f>IF(ISERROR(AVERAGE(Calculations!C31:L31)),"",AVERAGE(Calculations!C31:L31))</f>
        <v>27.654448</v>
      </c>
      <c r="N30" s="154">
        <f>IF(ISERROR(STDEV(Calculations!C31:L31)),"",IF(COUNT(Calculations!C31:L31)&lt;3,"N/A",STDEV(Calculations!C31:L31)))</f>
      </c>
      <c r="O30" s="134"/>
    </row>
    <row r="31" spans="1:14" ht="13.5">
      <c r="A31" s="2" t="str">
        <f>'Gene Table'!D31</f>
        <v>Fas</v>
      </c>
      <c r="B31" s="3" t="s">
        <v>269</v>
      </c>
      <c r="C31" s="166">
        <v>26.590136</v>
      </c>
      <c r="D31" s="150"/>
      <c r="E31" s="150"/>
      <c r="F31" s="150"/>
      <c r="G31" s="150"/>
      <c r="H31" s="150"/>
      <c r="I31" s="150"/>
      <c r="J31" s="150"/>
      <c r="K31" s="150"/>
      <c r="L31" s="150"/>
      <c r="M31" s="154">
        <f>IF(ISERROR(AVERAGE(Calculations!C32:L32)),"",AVERAGE(Calculations!C32:L32))</f>
        <v>26.590136</v>
      </c>
      <c r="N31" s="154">
        <f>IF(ISERROR(STDEV(Calculations!C32:L32)),"",IF(COUNT(Calculations!C32:L32)&lt;3,"N/A",STDEV(Calculations!C32:L32)))</f>
      </c>
    </row>
    <row r="32" spans="1:15" ht="13.5">
      <c r="A32" s="2" t="str">
        <f>'Gene Table'!D32</f>
        <v>Fasn</v>
      </c>
      <c r="B32" s="3" t="s">
        <v>275</v>
      </c>
      <c r="C32" s="166">
        <v>22.775732</v>
      </c>
      <c r="D32" s="150"/>
      <c r="E32" s="150"/>
      <c r="F32" s="150"/>
      <c r="G32" s="150"/>
      <c r="H32" s="150"/>
      <c r="I32" s="150"/>
      <c r="J32" s="150"/>
      <c r="K32" s="150"/>
      <c r="L32" s="150"/>
      <c r="M32" s="154">
        <f>IF(ISERROR(AVERAGE(Calculations!C33:L33)),"",AVERAGE(Calculations!C33:L33))</f>
        <v>22.775732</v>
      </c>
      <c r="N32" s="154">
        <f>IF(ISERROR(STDEV(Calculations!C33:L33)),"",IF(COUNT(Calculations!C33:L33)&lt;3,"N/A",STDEV(Calculations!C33:L33)))</f>
      </c>
      <c r="O32" s="134"/>
    </row>
    <row r="33" spans="1:14" ht="13.5">
      <c r="A33" s="2" t="str">
        <f>'Gene Table'!D33</f>
        <v>Foxa2</v>
      </c>
      <c r="B33" s="3" t="s">
        <v>281</v>
      </c>
      <c r="C33" s="166">
        <v>26.937246</v>
      </c>
      <c r="D33" s="150"/>
      <c r="E33" s="150"/>
      <c r="F33" s="150"/>
      <c r="G33" s="150"/>
      <c r="H33" s="150"/>
      <c r="I33" s="150"/>
      <c r="J33" s="150"/>
      <c r="K33" s="150"/>
      <c r="L33" s="150"/>
      <c r="M33" s="154">
        <f>IF(ISERROR(AVERAGE(Calculations!C34:L34)),"",AVERAGE(Calculations!C34:L34))</f>
        <v>26.937246</v>
      </c>
      <c r="N33" s="154">
        <f>IF(ISERROR(STDEV(Calculations!C34:L34)),"",IF(COUNT(Calculations!C34:L34)&lt;3,"N/A",STDEV(Calculations!C34:L34)))</f>
      </c>
    </row>
    <row r="34" spans="1:15" ht="13.5">
      <c r="A34" s="2" t="str">
        <f>'Gene Table'!D34</f>
        <v>G6pc</v>
      </c>
      <c r="B34" s="3" t="s">
        <v>287</v>
      </c>
      <c r="C34" s="166">
        <v>22.092884</v>
      </c>
      <c r="D34" s="150"/>
      <c r="E34" s="150"/>
      <c r="F34" s="150"/>
      <c r="G34" s="150"/>
      <c r="H34" s="150"/>
      <c r="I34" s="150"/>
      <c r="J34" s="150"/>
      <c r="K34" s="150"/>
      <c r="L34" s="150"/>
      <c r="M34" s="154">
        <f>IF(ISERROR(AVERAGE(Calculations!C35:L35)),"",AVERAGE(Calculations!C35:L35))</f>
        <v>22.092884</v>
      </c>
      <c r="N34" s="154">
        <f>IF(ISERROR(STDEV(Calculations!C35:L35)),"",IF(COUNT(Calculations!C35:L35)&lt;3,"N/A",STDEV(Calculations!C35:L35)))</f>
      </c>
      <c r="O34" s="134"/>
    </row>
    <row r="35" spans="1:14" ht="13.5">
      <c r="A35" s="2" t="str">
        <f>'Gene Table'!D35</f>
        <v>G6pdx</v>
      </c>
      <c r="B35" s="3" t="s">
        <v>293</v>
      </c>
      <c r="C35" s="166">
        <v>29.014044</v>
      </c>
      <c r="D35" s="150"/>
      <c r="E35" s="150"/>
      <c r="F35" s="150"/>
      <c r="G35" s="150"/>
      <c r="H35" s="150"/>
      <c r="I35" s="150"/>
      <c r="J35" s="150"/>
      <c r="K35" s="150"/>
      <c r="L35" s="150"/>
      <c r="M35" s="154">
        <f>IF(ISERROR(AVERAGE(Calculations!C36:L36)),"",AVERAGE(Calculations!C36:L36))</f>
        <v>29.014044</v>
      </c>
      <c r="N35" s="154">
        <f>IF(ISERROR(STDEV(Calculations!C36:L36)),"",IF(COUNT(Calculations!C36:L36)&lt;3,"N/A",STDEV(Calculations!C36:L36)))</f>
      </c>
    </row>
    <row r="36" spans="1:15" ht="13.5">
      <c r="A36" s="2" t="str">
        <f>'Gene Table'!D36</f>
        <v>Gck</v>
      </c>
      <c r="B36" s="3" t="s">
        <v>299</v>
      </c>
      <c r="C36" s="166">
        <v>26.508068</v>
      </c>
      <c r="D36" s="150"/>
      <c r="E36" s="150"/>
      <c r="F36" s="150"/>
      <c r="G36" s="150"/>
      <c r="H36" s="150"/>
      <c r="I36" s="150"/>
      <c r="J36" s="150"/>
      <c r="K36" s="150"/>
      <c r="L36" s="150"/>
      <c r="M36" s="154">
        <f>IF(ISERROR(AVERAGE(Calculations!C37:L37)),"",AVERAGE(Calculations!C37:L37))</f>
        <v>26.508068</v>
      </c>
      <c r="N36" s="154">
        <f>IF(ISERROR(STDEV(Calculations!C37:L37)),"",IF(COUNT(Calculations!C37:L37)&lt;3,"N/A",STDEV(Calculations!C37:L37)))</f>
      </c>
      <c r="O36" s="134"/>
    </row>
    <row r="37" spans="1:14" ht="13.5">
      <c r="A37" s="2" t="str">
        <f>'Gene Table'!D37</f>
        <v>Gsk3b</v>
      </c>
      <c r="B37" s="3" t="s">
        <v>305</v>
      </c>
      <c r="C37" s="166">
        <v>24.299522</v>
      </c>
      <c r="D37" s="150"/>
      <c r="E37" s="150"/>
      <c r="F37" s="150"/>
      <c r="G37" s="150"/>
      <c r="H37" s="150"/>
      <c r="I37" s="150"/>
      <c r="J37" s="150"/>
      <c r="K37" s="150"/>
      <c r="L37" s="150"/>
      <c r="M37" s="154">
        <f>IF(ISERROR(AVERAGE(Calculations!C38:L38)),"",AVERAGE(Calculations!C38:L38))</f>
        <v>24.299522</v>
      </c>
      <c r="N37" s="154">
        <f>IF(ISERROR(STDEV(Calculations!C38:L38)),"",IF(COUNT(Calculations!C38:L38)&lt;3,"N/A",STDEV(Calculations!C38:L38)))</f>
      </c>
    </row>
    <row r="38" spans="1:15" ht="13.5">
      <c r="A38" s="2" t="str">
        <f>'Gene Table'!D38</f>
        <v>Gyk</v>
      </c>
      <c r="B38" s="3" t="s">
        <v>311</v>
      </c>
      <c r="C38" s="166">
        <v>26.977983</v>
      </c>
      <c r="D38" s="150"/>
      <c r="E38" s="150"/>
      <c r="F38" s="150"/>
      <c r="G38" s="150"/>
      <c r="H38" s="150"/>
      <c r="I38" s="150"/>
      <c r="J38" s="150"/>
      <c r="K38" s="150"/>
      <c r="L38" s="150"/>
      <c r="M38" s="154">
        <f>IF(ISERROR(AVERAGE(Calculations!C39:L39)),"",AVERAGE(Calculations!C39:L39))</f>
        <v>26.977983</v>
      </c>
      <c r="N38" s="154">
        <f>IF(ISERROR(STDEV(Calculations!C39:L39)),"",IF(COUNT(Calculations!C39:L39)&lt;3,"N/A",STDEV(Calculations!C39:L39)))</f>
      </c>
      <c r="O38" s="134"/>
    </row>
    <row r="39" spans="1:14" ht="13.5">
      <c r="A39" s="2" t="str">
        <f>'Gene Table'!D39</f>
        <v>Hmgcr</v>
      </c>
      <c r="B39" s="3" t="s">
        <v>317</v>
      </c>
      <c r="C39" s="166">
        <v>27.245008</v>
      </c>
      <c r="D39" s="150"/>
      <c r="E39" s="150"/>
      <c r="F39" s="150"/>
      <c r="G39" s="150"/>
      <c r="H39" s="150"/>
      <c r="I39" s="150"/>
      <c r="J39" s="150"/>
      <c r="K39" s="150"/>
      <c r="L39" s="150"/>
      <c r="M39" s="154">
        <f>IF(ISERROR(AVERAGE(Calculations!C40:L40)),"",AVERAGE(Calculations!C40:L40))</f>
        <v>27.245008</v>
      </c>
      <c r="N39" s="154">
        <f>IF(ISERROR(STDEV(Calculations!C40:L40)),"",IF(COUNT(Calculations!C40:L40)&lt;3,"N/A",STDEV(Calculations!C40:L40)))</f>
      </c>
    </row>
    <row r="40" spans="1:15" ht="13.5">
      <c r="A40" s="2" t="str">
        <f>'Gene Table'!D40</f>
        <v>Hnf4a</v>
      </c>
      <c r="B40" s="3" t="s">
        <v>323</v>
      </c>
      <c r="C40" s="166">
        <v>20.76305</v>
      </c>
      <c r="D40" s="150"/>
      <c r="E40" s="150"/>
      <c r="F40" s="150"/>
      <c r="G40" s="150"/>
      <c r="H40" s="150"/>
      <c r="I40" s="150"/>
      <c r="J40" s="150"/>
      <c r="K40" s="150"/>
      <c r="L40" s="150"/>
      <c r="M40" s="154">
        <f>IF(ISERROR(AVERAGE(Calculations!C41:L41)),"",AVERAGE(Calculations!C41:L41))</f>
        <v>20.76305</v>
      </c>
      <c r="N40" s="154">
        <f>IF(ISERROR(STDEV(Calculations!C41:L41)),"",IF(COUNT(Calculations!C41:L41)&lt;3,"N/A",STDEV(Calculations!C41:L41)))</f>
      </c>
      <c r="O40" s="134"/>
    </row>
    <row r="41" spans="1:14" ht="13.5">
      <c r="A41" s="2" t="str">
        <f>'Gene Table'!D41</f>
        <v>Ifng</v>
      </c>
      <c r="B41" s="3" t="s">
        <v>329</v>
      </c>
      <c r="C41" s="166">
        <v>31.949476</v>
      </c>
      <c r="D41" s="150"/>
      <c r="E41" s="150"/>
      <c r="F41" s="150"/>
      <c r="G41" s="150"/>
      <c r="H41" s="150"/>
      <c r="I41" s="150"/>
      <c r="J41" s="150"/>
      <c r="K41" s="150"/>
      <c r="L41" s="150"/>
      <c r="M41" s="154">
        <f>IF(ISERROR(AVERAGE(Calculations!C42:L42)),"",AVERAGE(Calculations!C42:L42))</f>
        <v>31.949476</v>
      </c>
      <c r="N41" s="154">
        <f>IF(ISERROR(STDEV(Calculations!C42:L42)),"",IF(COUNT(Calculations!C42:L42)&lt;3,"N/A",STDEV(Calculations!C42:L42)))</f>
      </c>
    </row>
    <row r="42" spans="1:15" ht="13.5">
      <c r="A42" s="2" t="str">
        <f>'Gene Table'!D42</f>
        <v>Igf1</v>
      </c>
      <c r="B42" s="3" t="s">
        <v>335</v>
      </c>
      <c r="C42" s="166">
        <v>19.137764</v>
      </c>
      <c r="D42" s="150"/>
      <c r="E42" s="150"/>
      <c r="F42" s="150"/>
      <c r="G42" s="150"/>
      <c r="H42" s="150"/>
      <c r="I42" s="150"/>
      <c r="J42" s="150"/>
      <c r="K42" s="150"/>
      <c r="L42" s="150"/>
      <c r="M42" s="154">
        <f>IF(ISERROR(AVERAGE(Calculations!C43:L43)),"",AVERAGE(Calculations!C43:L43))</f>
        <v>19.137764</v>
      </c>
      <c r="N42" s="154">
        <f>IF(ISERROR(STDEV(Calculations!C43:L43)),"",IF(COUNT(Calculations!C43:L43)&lt;3,"N/A",STDEV(Calculations!C43:L43)))</f>
      </c>
      <c r="O42" s="134"/>
    </row>
    <row r="43" spans="1:14" ht="13.5">
      <c r="A43" s="2" t="str">
        <f>'Gene Table'!D43</f>
        <v>Igfbp1</v>
      </c>
      <c r="B43" s="3" t="s">
        <v>341</v>
      </c>
      <c r="C43" s="166">
        <v>27.072657</v>
      </c>
      <c r="D43" s="150"/>
      <c r="E43" s="150"/>
      <c r="F43" s="150"/>
      <c r="G43" s="150"/>
      <c r="H43" s="150"/>
      <c r="I43" s="150"/>
      <c r="J43" s="150"/>
      <c r="K43" s="150"/>
      <c r="L43" s="150"/>
      <c r="M43" s="154">
        <f>IF(ISERROR(AVERAGE(Calculations!C44:L44)),"",AVERAGE(Calculations!C44:L44))</f>
        <v>27.072657</v>
      </c>
      <c r="N43" s="154">
        <f>IF(ISERROR(STDEV(Calculations!C44:L44)),"",IF(COUNT(Calculations!C44:L44)&lt;3,"N/A",STDEV(Calculations!C44:L44)))</f>
      </c>
    </row>
    <row r="44" spans="1:15" ht="13.5">
      <c r="A44" s="2" t="str">
        <f>'Gene Table'!D44</f>
        <v>Il10</v>
      </c>
      <c r="B44" s="3" t="s">
        <v>346</v>
      </c>
      <c r="C44" s="166">
        <v>32.407974</v>
      </c>
      <c r="D44" s="150"/>
      <c r="E44" s="150"/>
      <c r="F44" s="150"/>
      <c r="G44" s="150"/>
      <c r="H44" s="150"/>
      <c r="I44" s="150"/>
      <c r="J44" s="150"/>
      <c r="K44" s="150"/>
      <c r="L44" s="150"/>
      <c r="M44" s="154">
        <f>IF(ISERROR(AVERAGE(Calculations!C45:L45)),"",AVERAGE(Calculations!C45:L45))</f>
        <v>32.407974</v>
      </c>
      <c r="N44" s="154">
        <f>IF(ISERROR(STDEV(Calculations!C45:L45)),"",IF(COUNT(Calculations!C45:L45)&lt;3,"N/A",STDEV(Calculations!C45:L45)))</f>
      </c>
      <c r="O44" s="134"/>
    </row>
    <row r="45" spans="1:14" ht="13.5">
      <c r="A45" s="2" t="str">
        <f>'Gene Table'!D45</f>
        <v>Il1b</v>
      </c>
      <c r="B45" s="3" t="s">
        <v>352</v>
      </c>
      <c r="C45" s="166">
        <v>29.136936</v>
      </c>
      <c r="D45" s="150"/>
      <c r="E45" s="150"/>
      <c r="F45" s="150"/>
      <c r="G45" s="150"/>
      <c r="H45" s="150"/>
      <c r="I45" s="150"/>
      <c r="J45" s="150"/>
      <c r="K45" s="150"/>
      <c r="L45" s="150"/>
      <c r="M45" s="154">
        <f>IF(ISERROR(AVERAGE(Calculations!C46:L46)),"",AVERAGE(Calculations!C46:L46))</f>
        <v>29.136936</v>
      </c>
      <c r="N45" s="154">
        <f>IF(ISERROR(STDEV(Calculations!C46:L46)),"",IF(COUNT(Calculations!C46:L46)&lt;3,"N/A",STDEV(Calculations!C46:L46)))</f>
      </c>
    </row>
    <row r="46" spans="1:15" ht="13.5">
      <c r="A46" s="2" t="str">
        <f>'Gene Table'!D46</f>
        <v>Il6</v>
      </c>
      <c r="B46" s="3" t="s">
        <v>358</v>
      </c>
      <c r="C46" s="166" t="s">
        <v>662</v>
      </c>
      <c r="D46" s="150"/>
      <c r="E46" s="150"/>
      <c r="F46" s="150"/>
      <c r="G46" s="150"/>
      <c r="H46" s="150"/>
      <c r="I46" s="150"/>
      <c r="J46" s="150"/>
      <c r="K46" s="150"/>
      <c r="L46" s="150"/>
      <c r="M46" s="154">
        <f>IF(ISERROR(AVERAGE(Calculations!C47:L47)),"",AVERAGE(Calculations!C47:L47))</f>
        <v>35</v>
      </c>
      <c r="N46" s="154">
        <f>IF(ISERROR(STDEV(Calculations!C47:L47)),"",IF(COUNT(Calculations!C47:L47)&lt;3,"N/A",STDEV(Calculations!C47:L47)))</f>
      </c>
      <c r="O46" s="134"/>
    </row>
    <row r="47" spans="1:14" ht="13.5">
      <c r="A47" s="2" t="str">
        <f>'Gene Table'!D47</f>
        <v>Insr</v>
      </c>
      <c r="B47" s="3" t="s">
        <v>364</v>
      </c>
      <c r="C47" s="166">
        <v>25.55326</v>
      </c>
      <c r="D47" s="150"/>
      <c r="E47" s="150"/>
      <c r="F47" s="150"/>
      <c r="G47" s="150"/>
      <c r="H47" s="150"/>
      <c r="I47" s="150"/>
      <c r="J47" s="150"/>
      <c r="K47" s="150"/>
      <c r="L47" s="150"/>
      <c r="M47" s="154">
        <f>IF(ISERROR(AVERAGE(Calculations!C48:L48)),"",AVERAGE(Calculations!C48:L48))</f>
        <v>25.55326</v>
      </c>
      <c r="N47" s="154">
        <f>IF(ISERROR(STDEV(Calculations!C48:L48)),"",IF(COUNT(Calculations!C48:L48)&lt;3,"N/A",STDEV(Calculations!C48:L48)))</f>
      </c>
    </row>
    <row r="48" spans="1:15" ht="13.5">
      <c r="A48" s="2" t="str">
        <f>'Gene Table'!D48</f>
        <v>Irs1</v>
      </c>
      <c r="B48" s="3" t="s">
        <v>370</v>
      </c>
      <c r="C48" s="166">
        <v>25.071655</v>
      </c>
      <c r="D48" s="150"/>
      <c r="E48" s="150"/>
      <c r="F48" s="150"/>
      <c r="G48" s="150"/>
      <c r="H48" s="150"/>
      <c r="I48" s="150"/>
      <c r="J48" s="150"/>
      <c r="K48" s="150"/>
      <c r="L48" s="150"/>
      <c r="M48" s="154">
        <f>IF(ISERROR(AVERAGE(Calculations!C49:L49)),"",AVERAGE(Calculations!C49:L49))</f>
        <v>25.071655</v>
      </c>
      <c r="N48" s="154">
        <f>IF(ISERROR(STDEV(Calculations!C49:L49)),"",IF(COUNT(Calculations!C49:L49)&lt;3,"N/A",STDEV(Calculations!C49:L49)))</f>
      </c>
      <c r="O48" s="134"/>
    </row>
    <row r="49" spans="1:14" ht="13.5">
      <c r="A49" s="2" t="str">
        <f>'Gene Table'!D49</f>
        <v>Ldlr</v>
      </c>
      <c r="B49" s="3" t="s">
        <v>376</v>
      </c>
      <c r="C49" s="166">
        <v>24.22558</v>
      </c>
      <c r="D49" s="150"/>
      <c r="E49" s="150"/>
      <c r="F49" s="150"/>
      <c r="G49" s="150"/>
      <c r="H49" s="150"/>
      <c r="I49" s="150"/>
      <c r="J49" s="150"/>
      <c r="K49" s="150"/>
      <c r="L49" s="150"/>
      <c r="M49" s="154">
        <f>IF(ISERROR(AVERAGE(Calculations!C50:L50)),"",AVERAGE(Calculations!C50:L50))</f>
        <v>24.22558</v>
      </c>
      <c r="N49" s="154">
        <f>IF(ISERROR(STDEV(Calculations!C50:L50)),"",IF(COUNT(Calculations!C50:L50)&lt;3,"N/A",STDEV(Calculations!C50:L50)))</f>
      </c>
    </row>
    <row r="50" spans="1:15" ht="13.5">
      <c r="A50" s="2" t="str">
        <f>'Gene Table'!D50</f>
        <v>Lepr</v>
      </c>
      <c r="B50" s="3" t="s">
        <v>382</v>
      </c>
      <c r="C50" s="166">
        <v>27.113102</v>
      </c>
      <c r="D50" s="150"/>
      <c r="E50" s="150"/>
      <c r="F50" s="150"/>
      <c r="G50" s="150"/>
      <c r="H50" s="150"/>
      <c r="I50" s="150"/>
      <c r="J50" s="150"/>
      <c r="K50" s="150"/>
      <c r="L50" s="150"/>
      <c r="M50" s="154">
        <f>IF(ISERROR(AVERAGE(Calculations!C51:L51)),"",AVERAGE(Calculations!C51:L51))</f>
        <v>27.113102</v>
      </c>
      <c r="N50" s="154">
        <f>IF(ISERROR(STDEV(Calculations!C51:L51)),"",IF(COUNT(Calculations!C51:L51)&lt;3,"N/A",STDEV(Calculations!C51:L51)))</f>
      </c>
      <c r="O50" s="134"/>
    </row>
    <row r="51" spans="1:14" ht="13.5">
      <c r="A51" s="2" t="str">
        <f>'Gene Table'!D51</f>
        <v>Lpl</v>
      </c>
      <c r="B51" s="3" t="s">
        <v>388</v>
      </c>
      <c r="C51" s="166">
        <v>28.52641</v>
      </c>
      <c r="D51" s="150"/>
      <c r="E51" s="150"/>
      <c r="F51" s="150"/>
      <c r="G51" s="150"/>
      <c r="H51" s="150"/>
      <c r="I51" s="150"/>
      <c r="J51" s="150"/>
      <c r="K51" s="150"/>
      <c r="L51" s="150"/>
      <c r="M51" s="154">
        <f>IF(ISERROR(AVERAGE(Calculations!C52:L52)),"",AVERAGE(Calculations!C52:L52))</f>
        <v>28.52641</v>
      </c>
      <c r="N51" s="154">
        <f>IF(ISERROR(STDEV(Calculations!C52:L52)),"",IF(COUNT(Calculations!C52:L52)&lt;3,"N/A",STDEV(Calculations!C52:L52)))</f>
      </c>
    </row>
    <row r="52" spans="1:15" ht="13.5">
      <c r="A52" s="2" t="str">
        <f>'Gene Table'!D52</f>
        <v>Mapk1</v>
      </c>
      <c r="B52" s="3" t="s">
        <v>393</v>
      </c>
      <c r="C52" s="166">
        <v>25.355274</v>
      </c>
      <c r="D52" s="150"/>
      <c r="E52" s="150"/>
      <c r="F52" s="150"/>
      <c r="G52" s="150"/>
      <c r="H52" s="150"/>
      <c r="I52" s="150"/>
      <c r="J52" s="150"/>
      <c r="K52" s="150"/>
      <c r="L52" s="150"/>
      <c r="M52" s="154">
        <f>IF(ISERROR(AVERAGE(Calculations!C53:L53)),"",AVERAGE(Calculations!C53:L53))</f>
        <v>25.355274</v>
      </c>
      <c r="N52" s="154">
        <f>IF(ISERROR(STDEV(Calculations!C53:L53)),"",IF(COUNT(Calculations!C53:L53)&lt;3,"N/A",STDEV(Calculations!C53:L53)))</f>
      </c>
      <c r="O52" s="134"/>
    </row>
    <row r="53" spans="1:14" ht="13.5">
      <c r="A53" s="2" t="str">
        <f>'Gene Table'!D53</f>
        <v>Mapk8</v>
      </c>
      <c r="B53" s="3" t="s">
        <v>399</v>
      </c>
      <c r="C53" s="166">
        <v>24.41429</v>
      </c>
      <c r="D53" s="150"/>
      <c r="E53" s="150"/>
      <c r="F53" s="150"/>
      <c r="G53" s="150"/>
      <c r="H53" s="150"/>
      <c r="I53" s="150"/>
      <c r="J53" s="150"/>
      <c r="K53" s="150"/>
      <c r="L53" s="150"/>
      <c r="M53" s="154">
        <f>IF(ISERROR(AVERAGE(Calculations!C54:L54)),"",AVERAGE(Calculations!C54:L54))</f>
        <v>24.41429</v>
      </c>
      <c r="N53" s="154">
        <f>IF(ISERROR(STDEV(Calculations!C54:L54)),"",IF(COUNT(Calculations!C54:L54)&lt;3,"N/A",STDEV(Calculations!C54:L54)))</f>
      </c>
    </row>
    <row r="54" spans="1:15" ht="13.5">
      <c r="A54" s="2" t="str">
        <f>'Gene Table'!D54</f>
        <v>Mlxipl</v>
      </c>
      <c r="B54" s="3" t="s">
        <v>405</v>
      </c>
      <c r="C54" s="166">
        <v>22.761356</v>
      </c>
      <c r="D54" s="150"/>
      <c r="E54" s="150"/>
      <c r="F54" s="150"/>
      <c r="G54" s="150"/>
      <c r="H54" s="150"/>
      <c r="I54" s="150"/>
      <c r="J54" s="150"/>
      <c r="K54" s="150"/>
      <c r="L54" s="150"/>
      <c r="M54" s="154">
        <f>IF(ISERROR(AVERAGE(Calculations!C55:L55)),"",AVERAGE(Calculations!C55:L55))</f>
        <v>22.761356</v>
      </c>
      <c r="N54" s="154">
        <f>IF(ISERROR(STDEV(Calculations!C55:L55)),"",IF(COUNT(Calculations!C55:L55)&lt;3,"N/A",STDEV(Calculations!C55:L55)))</f>
      </c>
      <c r="O54" s="134"/>
    </row>
    <row r="55" spans="1:14" ht="13.5">
      <c r="A55" s="2" t="str">
        <f>'Gene Table'!D55</f>
        <v>Mtor</v>
      </c>
      <c r="B55" s="3" t="s">
        <v>411</v>
      </c>
      <c r="C55" s="166">
        <v>27.31942</v>
      </c>
      <c r="D55" s="150"/>
      <c r="E55" s="150"/>
      <c r="F55" s="150"/>
      <c r="G55" s="150"/>
      <c r="H55" s="150"/>
      <c r="I55" s="150"/>
      <c r="J55" s="150"/>
      <c r="K55" s="150"/>
      <c r="L55" s="150"/>
      <c r="M55" s="154">
        <f>IF(ISERROR(AVERAGE(Calculations!C56:L56)),"",AVERAGE(Calculations!C56:L56))</f>
        <v>27.31942</v>
      </c>
      <c r="N55" s="154">
        <f>IF(ISERROR(STDEV(Calculations!C56:L56)),"",IF(COUNT(Calculations!C56:L56)&lt;3,"N/A",STDEV(Calculations!C56:L56)))</f>
      </c>
    </row>
    <row r="56" spans="1:15" ht="13.5">
      <c r="A56" s="2" t="str">
        <f>'Gene Table'!D56</f>
        <v>Ndufb6</v>
      </c>
      <c r="B56" s="3" t="s">
        <v>417</v>
      </c>
      <c r="C56" s="166">
        <v>25.775835</v>
      </c>
      <c r="D56" s="150"/>
      <c r="E56" s="150"/>
      <c r="F56" s="150"/>
      <c r="G56" s="150"/>
      <c r="H56" s="150"/>
      <c r="I56" s="150"/>
      <c r="J56" s="150"/>
      <c r="K56" s="150"/>
      <c r="L56" s="150"/>
      <c r="M56" s="154">
        <f>IF(ISERROR(AVERAGE(Calculations!C57:L57)),"",AVERAGE(Calculations!C57:L57))</f>
        <v>25.775835</v>
      </c>
      <c r="N56" s="154">
        <f>IF(ISERROR(STDEV(Calculations!C57:L57)),"",IF(COUNT(Calculations!C57:L57)&lt;3,"N/A",STDEV(Calculations!C57:L57)))</f>
      </c>
      <c r="O56" s="134"/>
    </row>
    <row r="57" spans="1:14" ht="13.5">
      <c r="A57" s="2" t="str">
        <f>'Gene Table'!D57</f>
        <v>Nfkb1</v>
      </c>
      <c r="B57" s="3" t="s">
        <v>423</v>
      </c>
      <c r="C57" s="166">
        <v>25.99865</v>
      </c>
      <c r="D57" s="150"/>
      <c r="E57" s="150"/>
      <c r="F57" s="150"/>
      <c r="G57" s="150"/>
      <c r="H57" s="150"/>
      <c r="I57" s="150"/>
      <c r="J57" s="150"/>
      <c r="K57" s="150"/>
      <c r="L57" s="150"/>
      <c r="M57" s="154">
        <f>IF(ISERROR(AVERAGE(Calculations!C58:L58)),"",AVERAGE(Calculations!C58:L58))</f>
        <v>25.99865</v>
      </c>
      <c r="N57" s="154">
        <f>IF(ISERROR(STDEV(Calculations!C58:L58)),"",IF(COUNT(Calculations!C58:L58)&lt;3,"N/A",STDEV(Calculations!C58:L58)))</f>
      </c>
    </row>
    <row r="58" spans="1:15" ht="13.5">
      <c r="A58" s="2" t="str">
        <f>'Gene Table'!D58</f>
        <v>Nr1h2</v>
      </c>
      <c r="B58" s="3" t="s">
        <v>429</v>
      </c>
      <c r="C58" s="166">
        <v>24.627922</v>
      </c>
      <c r="D58" s="150"/>
      <c r="E58" s="150"/>
      <c r="F58" s="150"/>
      <c r="G58" s="150"/>
      <c r="H58" s="150"/>
      <c r="I58" s="150"/>
      <c r="J58" s="150"/>
      <c r="K58" s="150"/>
      <c r="L58" s="150"/>
      <c r="M58" s="154">
        <f>IF(ISERROR(AVERAGE(Calculations!C59:L59)),"",AVERAGE(Calculations!C59:L59))</f>
        <v>24.627922</v>
      </c>
      <c r="N58" s="154">
        <f>IF(ISERROR(STDEV(Calculations!C59:L59)),"",IF(COUNT(Calculations!C59:L59)&lt;3,"N/A",STDEV(Calculations!C59:L59)))</f>
      </c>
      <c r="O58" s="134"/>
    </row>
    <row r="59" spans="1:14" ht="13.5">
      <c r="A59" s="2" t="str">
        <f>'Gene Table'!D59</f>
        <v>Nr1h3</v>
      </c>
      <c r="B59" s="3" t="s">
        <v>435</v>
      </c>
      <c r="C59" s="166">
        <v>22.882395</v>
      </c>
      <c r="D59" s="150"/>
      <c r="E59" s="150"/>
      <c r="F59" s="150"/>
      <c r="G59" s="150"/>
      <c r="H59" s="150"/>
      <c r="I59" s="150"/>
      <c r="J59" s="150"/>
      <c r="K59" s="150"/>
      <c r="L59" s="150"/>
      <c r="M59" s="154">
        <f>IF(ISERROR(AVERAGE(Calculations!C60:L60)),"",AVERAGE(Calculations!C60:L60))</f>
        <v>22.882395</v>
      </c>
      <c r="N59" s="154">
        <f>IF(ISERROR(STDEV(Calculations!C60:L60)),"",IF(COUNT(Calculations!C60:L60)&lt;3,"N/A",STDEV(Calculations!C60:L60)))</f>
      </c>
    </row>
    <row r="60" spans="1:15" ht="13.5">
      <c r="A60" s="2" t="str">
        <f>'Gene Table'!D60</f>
        <v>Nr1h4</v>
      </c>
      <c r="B60" s="3" t="s">
        <v>441</v>
      </c>
      <c r="C60" s="166">
        <v>22.59925</v>
      </c>
      <c r="D60" s="150"/>
      <c r="E60" s="150"/>
      <c r="F60" s="150"/>
      <c r="G60" s="150"/>
      <c r="H60" s="150"/>
      <c r="I60" s="150"/>
      <c r="J60" s="150"/>
      <c r="K60" s="150"/>
      <c r="L60" s="150"/>
      <c r="M60" s="154">
        <f>IF(ISERROR(AVERAGE(Calculations!C61:L61)),"",AVERAGE(Calculations!C61:L61))</f>
        <v>22.59925</v>
      </c>
      <c r="N60" s="154">
        <f>IF(ISERROR(STDEV(Calculations!C61:L61)),"",IF(COUNT(Calculations!C61:L61)&lt;3,"N/A",STDEV(Calculations!C61:L61)))</f>
      </c>
      <c r="O60" s="134"/>
    </row>
    <row r="61" spans="1:14" ht="13.5">
      <c r="A61" s="2" t="str">
        <f>'Gene Table'!D61</f>
        <v>Pck2</v>
      </c>
      <c r="B61" s="3" t="s">
        <v>447</v>
      </c>
      <c r="C61" s="166">
        <v>31.597658</v>
      </c>
      <c r="D61" s="150"/>
      <c r="E61" s="150"/>
      <c r="F61" s="150"/>
      <c r="G61" s="150"/>
      <c r="H61" s="150"/>
      <c r="I61" s="150"/>
      <c r="J61" s="150"/>
      <c r="K61" s="150"/>
      <c r="L61" s="150"/>
      <c r="M61" s="154">
        <f>IF(ISERROR(AVERAGE(Calculations!C62:L62)),"",AVERAGE(Calculations!C62:L62))</f>
        <v>31.597658</v>
      </c>
      <c r="N61" s="154">
        <f>IF(ISERROR(STDEV(Calculations!C62:L62)),"",IF(COUNT(Calculations!C62:L62)&lt;3,"N/A",STDEV(Calculations!C62:L62)))</f>
      </c>
    </row>
    <row r="62" spans="1:15" ht="13.5">
      <c r="A62" s="2" t="str">
        <f>'Gene Table'!D62</f>
        <v>Pdk4</v>
      </c>
      <c r="B62" s="3" t="s">
        <v>453</v>
      </c>
      <c r="C62" s="166">
        <v>29.266006</v>
      </c>
      <c r="D62" s="150"/>
      <c r="E62" s="150"/>
      <c r="F62" s="150"/>
      <c r="G62" s="150"/>
      <c r="H62" s="150"/>
      <c r="I62" s="150"/>
      <c r="J62" s="150"/>
      <c r="K62" s="150"/>
      <c r="L62" s="150"/>
      <c r="M62" s="154">
        <f>IF(ISERROR(AVERAGE(Calculations!C63:L63)),"",AVERAGE(Calculations!C63:L63))</f>
        <v>29.266006</v>
      </c>
      <c r="N62" s="154">
        <f>IF(ISERROR(STDEV(Calculations!C63:L63)),"",IF(COUNT(Calculations!C63:L63)&lt;3,"N/A",STDEV(Calculations!C63:L63)))</f>
      </c>
      <c r="O62" s="134"/>
    </row>
    <row r="63" spans="1:14" ht="13.5">
      <c r="A63" s="2" t="str">
        <f>'Gene Table'!D63</f>
        <v>Pik3ca</v>
      </c>
      <c r="B63" s="3" t="s">
        <v>459</v>
      </c>
      <c r="C63" s="166">
        <v>26.675768</v>
      </c>
      <c r="D63" s="150"/>
      <c r="E63" s="150"/>
      <c r="F63" s="150"/>
      <c r="G63" s="150"/>
      <c r="H63" s="150"/>
      <c r="I63" s="150"/>
      <c r="J63" s="150"/>
      <c r="K63" s="150"/>
      <c r="L63" s="150"/>
      <c r="M63" s="154">
        <f>IF(ISERROR(AVERAGE(Calculations!C64:L64)),"",AVERAGE(Calculations!C64:L64))</f>
        <v>26.675768</v>
      </c>
      <c r="N63" s="154">
        <f>IF(ISERROR(STDEV(Calculations!C64:L64)),"",IF(COUNT(Calculations!C64:L64)&lt;3,"N/A",STDEV(Calculations!C64:L64)))</f>
      </c>
    </row>
    <row r="64" spans="1:15" ht="13.5">
      <c r="A64" s="2" t="str">
        <f>'Gene Table'!D64</f>
        <v>Pik3r1</v>
      </c>
      <c r="B64" s="3" t="s">
        <v>465</v>
      </c>
      <c r="C64" s="166">
        <v>25.412851</v>
      </c>
      <c r="D64" s="150"/>
      <c r="E64" s="150"/>
      <c r="F64" s="150"/>
      <c r="G64" s="150"/>
      <c r="H64" s="150"/>
      <c r="I64" s="150"/>
      <c r="J64" s="150"/>
      <c r="K64" s="150"/>
      <c r="L64" s="150"/>
      <c r="M64" s="154">
        <f>IF(ISERROR(AVERAGE(Calculations!C65:L65)),"",AVERAGE(Calculations!C65:L65))</f>
        <v>25.412851</v>
      </c>
      <c r="N64" s="154">
        <f>IF(ISERROR(STDEV(Calculations!C65:L65)),"",IF(COUNT(Calculations!C65:L65)&lt;3,"N/A",STDEV(Calculations!C65:L65)))</f>
      </c>
      <c r="O64" s="134"/>
    </row>
    <row r="65" spans="1:14" ht="13.5">
      <c r="A65" s="2" t="str">
        <f>'Gene Table'!D65</f>
        <v>Pklr</v>
      </c>
      <c r="B65" s="3" t="s">
        <v>471</v>
      </c>
      <c r="C65" s="166">
        <v>21.506386</v>
      </c>
      <c r="D65" s="150"/>
      <c r="E65" s="150"/>
      <c r="F65" s="150"/>
      <c r="G65" s="150"/>
      <c r="H65" s="150"/>
      <c r="I65" s="150"/>
      <c r="J65" s="150"/>
      <c r="K65" s="150"/>
      <c r="L65" s="150"/>
      <c r="M65" s="154">
        <f>IF(ISERROR(AVERAGE(Calculations!C66:L66)),"",AVERAGE(Calculations!C66:L66))</f>
        <v>21.506386</v>
      </c>
      <c r="N65" s="154">
        <f>IF(ISERROR(STDEV(Calculations!C66:L66)),"",IF(COUNT(Calculations!C66:L66)&lt;3,"N/A",STDEV(Calculations!C66:L66)))</f>
      </c>
    </row>
    <row r="66" spans="1:15" ht="13.5">
      <c r="A66" s="2" t="str">
        <f>'Gene Table'!D66</f>
        <v>Ppa1</v>
      </c>
      <c r="B66" s="3" t="s">
        <v>477</v>
      </c>
      <c r="C66" s="166">
        <v>25.206207</v>
      </c>
      <c r="D66" s="150"/>
      <c r="E66" s="150"/>
      <c r="F66" s="150"/>
      <c r="G66" s="150"/>
      <c r="H66" s="150"/>
      <c r="I66" s="150"/>
      <c r="J66" s="150"/>
      <c r="K66" s="150"/>
      <c r="L66" s="150"/>
      <c r="M66" s="154">
        <f>IF(ISERROR(AVERAGE(Calculations!C67:L67)),"",AVERAGE(Calculations!C67:L67))</f>
        <v>25.206207</v>
      </c>
      <c r="N66" s="154">
        <f>IF(ISERROR(STDEV(Calculations!C67:L67)),"",IF(COUNT(Calculations!C67:L67)&lt;3,"N/A",STDEV(Calculations!C67:L67)))</f>
      </c>
      <c r="O66" s="134"/>
    </row>
    <row r="67" spans="1:14" ht="13.5">
      <c r="A67" s="2" t="str">
        <f>'Gene Table'!D67</f>
        <v>Ppara</v>
      </c>
      <c r="B67" s="3" t="s">
        <v>483</v>
      </c>
      <c r="C67" s="166">
        <v>23.442484</v>
      </c>
      <c r="D67" s="150"/>
      <c r="E67" s="150"/>
      <c r="F67" s="150"/>
      <c r="G67" s="150"/>
      <c r="H67" s="150"/>
      <c r="I67" s="150"/>
      <c r="J67" s="150"/>
      <c r="K67" s="150"/>
      <c r="L67" s="150"/>
      <c r="M67" s="154">
        <f>IF(ISERROR(AVERAGE(Calculations!C68:L68)),"",AVERAGE(Calculations!C68:L68))</f>
        <v>23.442484</v>
      </c>
      <c r="N67" s="154">
        <f>IF(ISERROR(STDEV(Calculations!C68:L68)),"",IF(COUNT(Calculations!C68:L68)&lt;3,"N/A",STDEV(Calculations!C68:L68)))</f>
      </c>
    </row>
    <row r="68" spans="1:15" ht="13.5">
      <c r="A68" s="2" t="str">
        <f>'Gene Table'!D68</f>
        <v>Ppard</v>
      </c>
      <c r="B68" s="3" t="s">
        <v>489</v>
      </c>
      <c r="C68" s="166">
        <v>27.534569</v>
      </c>
      <c r="D68" s="150"/>
      <c r="E68" s="150"/>
      <c r="F68" s="150"/>
      <c r="G68" s="150"/>
      <c r="H68" s="150"/>
      <c r="I68" s="150"/>
      <c r="J68" s="150"/>
      <c r="K68" s="150"/>
      <c r="L68" s="150"/>
      <c r="M68" s="154">
        <f>IF(ISERROR(AVERAGE(Calculations!C69:L69)),"",AVERAGE(Calculations!C69:L69))</f>
        <v>27.534569</v>
      </c>
      <c r="N68" s="154">
        <f>IF(ISERROR(STDEV(Calculations!C69:L69)),"",IF(COUNT(Calculations!C69:L69)&lt;3,"N/A",STDEV(Calculations!C69:L69)))</f>
      </c>
      <c r="O68" s="134"/>
    </row>
    <row r="69" spans="1:14" ht="13.5">
      <c r="A69" s="2" t="str">
        <f>'Gene Table'!D69</f>
        <v>Pparg</v>
      </c>
      <c r="B69" s="3" t="s">
        <v>495</v>
      </c>
      <c r="C69" s="166">
        <v>26.319237</v>
      </c>
      <c r="D69" s="150"/>
      <c r="E69" s="150"/>
      <c r="F69" s="150"/>
      <c r="G69" s="150"/>
      <c r="H69" s="150"/>
      <c r="I69" s="150"/>
      <c r="J69" s="150"/>
      <c r="K69" s="150"/>
      <c r="L69" s="150"/>
      <c r="M69" s="154">
        <f>IF(ISERROR(AVERAGE(Calculations!C70:L70)),"",AVERAGE(Calculations!C70:L70))</f>
        <v>26.319237</v>
      </c>
      <c r="N69" s="154">
        <f>IF(ISERROR(STDEV(Calculations!C70:L70)),"",IF(COUNT(Calculations!C70:L70)&lt;3,"N/A",STDEV(Calculations!C70:L70)))</f>
      </c>
    </row>
    <row r="70" spans="1:15" ht="13.5">
      <c r="A70" s="2" t="str">
        <f>'Gene Table'!D70</f>
        <v>Ppargc1a</v>
      </c>
      <c r="B70" s="3" t="s">
        <v>501</v>
      </c>
      <c r="C70" s="166">
        <v>25.088541</v>
      </c>
      <c r="D70" s="150"/>
      <c r="E70" s="150"/>
      <c r="F70" s="150"/>
      <c r="G70" s="150"/>
      <c r="H70" s="150"/>
      <c r="I70" s="150"/>
      <c r="J70" s="150"/>
      <c r="K70" s="150"/>
      <c r="L70" s="150"/>
      <c r="M70" s="154">
        <f>IF(ISERROR(AVERAGE(Calculations!C71:L71)),"",AVERAGE(Calculations!C71:L71))</f>
        <v>25.088541</v>
      </c>
      <c r="N70" s="154">
        <f>IF(ISERROR(STDEV(Calculations!C71:L71)),"",IF(COUNT(Calculations!C71:L71)&lt;3,"N/A",STDEV(Calculations!C71:L71)))</f>
      </c>
      <c r="O70" s="134"/>
    </row>
    <row r="71" spans="1:14" ht="13.5">
      <c r="A71" s="2" t="str">
        <f>'Gene Table'!D71</f>
        <v>Prkaa1</v>
      </c>
      <c r="B71" s="3" t="s">
        <v>507</v>
      </c>
      <c r="C71" s="166">
        <v>27.513391</v>
      </c>
      <c r="D71" s="150"/>
      <c r="E71" s="150"/>
      <c r="F71" s="150"/>
      <c r="G71" s="150"/>
      <c r="H71" s="150"/>
      <c r="I71" s="150"/>
      <c r="J71" s="150"/>
      <c r="K71" s="150"/>
      <c r="L71" s="150"/>
      <c r="M71" s="154">
        <f>IF(ISERROR(AVERAGE(Calculations!C72:L72)),"",AVERAGE(Calculations!C72:L72))</f>
        <v>27.513391</v>
      </c>
      <c r="N71" s="154">
        <f>IF(ISERROR(STDEV(Calculations!C72:L72)),"",IF(COUNT(Calculations!C72:L72)&lt;3,"N/A",STDEV(Calculations!C72:L72)))</f>
      </c>
    </row>
    <row r="72" spans="1:15" ht="13.5">
      <c r="A72" s="2" t="str">
        <f>'Gene Table'!D72</f>
        <v>Ptpn1</v>
      </c>
      <c r="B72" s="3" t="s">
        <v>513</v>
      </c>
      <c r="C72" s="166">
        <v>25.643623</v>
      </c>
      <c r="D72" s="150"/>
      <c r="E72" s="150"/>
      <c r="F72" s="150"/>
      <c r="G72" s="150"/>
      <c r="H72" s="150"/>
      <c r="I72" s="150"/>
      <c r="J72" s="150"/>
      <c r="K72" s="150"/>
      <c r="L72" s="150"/>
      <c r="M72" s="154">
        <f>IF(ISERROR(AVERAGE(Calculations!C73:L73)),"",AVERAGE(Calculations!C73:L73))</f>
        <v>25.643623</v>
      </c>
      <c r="N72" s="154">
        <f>IF(ISERROR(STDEV(Calculations!C73:L73)),"",IF(COUNT(Calculations!C73:L73)&lt;3,"N/A",STDEV(Calculations!C73:L73)))</f>
      </c>
      <c r="O72" s="134"/>
    </row>
    <row r="73" spans="1:14" ht="13.5">
      <c r="A73" s="2" t="str">
        <f>'Gene Table'!D73</f>
        <v>Rbp4</v>
      </c>
      <c r="B73" s="3" t="s">
        <v>519</v>
      </c>
      <c r="C73" s="166">
        <v>20.672857</v>
      </c>
      <c r="D73" s="150"/>
      <c r="E73" s="150"/>
      <c r="F73" s="150"/>
      <c r="G73" s="150"/>
      <c r="H73" s="150"/>
      <c r="I73" s="150"/>
      <c r="J73" s="150"/>
      <c r="K73" s="150"/>
      <c r="L73" s="150"/>
      <c r="M73" s="154">
        <f>IF(ISERROR(AVERAGE(Calculations!C74:L74)),"",AVERAGE(Calculations!C74:L74))</f>
        <v>20.672857</v>
      </c>
      <c r="N73" s="154">
        <f>IF(ISERROR(STDEV(Calculations!C74:L74)),"",IF(COUNT(Calculations!C74:L74)&lt;3,"N/A",STDEV(Calculations!C74:L74)))</f>
      </c>
    </row>
    <row r="74" spans="1:15" ht="13.5">
      <c r="A74" s="2" t="str">
        <f>'Gene Table'!D74</f>
        <v>Rxra</v>
      </c>
      <c r="B74" s="3" t="s">
        <v>525</v>
      </c>
      <c r="C74" s="166">
        <v>24.852144</v>
      </c>
      <c r="D74" s="150"/>
      <c r="E74" s="150"/>
      <c r="F74" s="150"/>
      <c r="G74" s="150"/>
      <c r="H74" s="150"/>
      <c r="I74" s="150"/>
      <c r="J74" s="150"/>
      <c r="K74" s="150"/>
      <c r="L74" s="150"/>
      <c r="M74" s="154">
        <f>IF(ISERROR(AVERAGE(Calculations!C75:L75)),"",AVERAGE(Calculations!C75:L75))</f>
        <v>24.852144</v>
      </c>
      <c r="N74" s="154">
        <f>IF(ISERROR(STDEV(Calculations!C75:L75)),"",IF(COUNT(Calculations!C75:L75)&lt;3,"N/A",STDEV(Calculations!C75:L75)))</f>
      </c>
      <c r="O74" s="134"/>
    </row>
    <row r="75" spans="1:14" ht="13.5">
      <c r="A75" s="2" t="str">
        <f>'Gene Table'!D75</f>
        <v>Scd1</v>
      </c>
      <c r="B75" s="3" t="s">
        <v>531</v>
      </c>
      <c r="C75" s="166">
        <v>20.961031</v>
      </c>
      <c r="D75" s="150"/>
      <c r="E75" s="150"/>
      <c r="F75" s="150"/>
      <c r="G75" s="150"/>
      <c r="H75" s="150"/>
      <c r="I75" s="150"/>
      <c r="J75" s="150"/>
      <c r="K75" s="150"/>
      <c r="L75" s="150"/>
      <c r="M75" s="154">
        <f>IF(ISERROR(AVERAGE(Calculations!C76:L76)),"",AVERAGE(Calculations!C76:L76))</f>
        <v>20.961031</v>
      </c>
      <c r="N75" s="154">
        <f>IF(ISERROR(STDEV(Calculations!C76:L76)),"",IF(COUNT(Calculations!C76:L76)&lt;3,"N/A",STDEV(Calculations!C76:L76)))</f>
      </c>
    </row>
    <row r="76" spans="1:15" ht="13.5">
      <c r="A76" s="2" t="str">
        <f>'Gene Table'!D76</f>
        <v>Serpine1</v>
      </c>
      <c r="B76" s="3" t="s">
        <v>537</v>
      </c>
      <c r="C76" s="166">
        <v>31.343958</v>
      </c>
      <c r="D76" s="150"/>
      <c r="E76" s="150"/>
      <c r="F76" s="150"/>
      <c r="G76" s="150"/>
      <c r="H76" s="150"/>
      <c r="I76" s="150"/>
      <c r="J76" s="150"/>
      <c r="K76" s="150"/>
      <c r="L76" s="150"/>
      <c r="M76" s="154">
        <f>IF(ISERROR(AVERAGE(Calculations!C77:L77)),"",AVERAGE(Calculations!C77:L77))</f>
        <v>31.343958</v>
      </c>
      <c r="N76" s="154">
        <f>IF(ISERROR(STDEV(Calculations!C77:L77)),"",IF(COUNT(Calculations!C77:L77)&lt;3,"N/A",STDEV(Calculations!C77:L77)))</f>
      </c>
      <c r="O76" s="134"/>
    </row>
    <row r="77" spans="1:14" ht="13.5">
      <c r="A77" s="2" t="str">
        <f>'Gene Table'!D77</f>
        <v>Slc27a5</v>
      </c>
      <c r="B77" s="3" t="s">
        <v>543</v>
      </c>
      <c r="C77" s="166">
        <v>19.242924</v>
      </c>
      <c r="D77" s="150"/>
      <c r="E77" s="150"/>
      <c r="F77" s="150"/>
      <c r="G77" s="150"/>
      <c r="H77" s="150"/>
      <c r="I77" s="150"/>
      <c r="J77" s="150"/>
      <c r="K77" s="150"/>
      <c r="L77" s="150"/>
      <c r="M77" s="154">
        <f>IF(ISERROR(AVERAGE(Calculations!C78:L78)),"",AVERAGE(Calculations!C78:L78))</f>
        <v>19.242924</v>
      </c>
      <c r="N77" s="154">
        <f>IF(ISERROR(STDEV(Calculations!C78:L78)),"",IF(COUNT(Calculations!C78:L78)&lt;3,"N/A",STDEV(Calculations!C78:L78)))</f>
      </c>
    </row>
    <row r="78" spans="1:15" ht="13.5">
      <c r="A78" s="2" t="str">
        <f>'Gene Table'!D78</f>
        <v>Slc2a1</v>
      </c>
      <c r="B78" s="3" t="s">
        <v>549</v>
      </c>
      <c r="C78" s="166">
        <v>27.867332</v>
      </c>
      <c r="D78" s="150"/>
      <c r="E78" s="150"/>
      <c r="F78" s="150"/>
      <c r="G78" s="150"/>
      <c r="H78" s="150"/>
      <c r="I78" s="150"/>
      <c r="J78" s="150"/>
      <c r="K78" s="150"/>
      <c r="L78" s="150"/>
      <c r="M78" s="154">
        <f>IF(ISERROR(AVERAGE(Calculations!C79:L79)),"",AVERAGE(Calculations!C79:L79))</f>
        <v>27.867332</v>
      </c>
      <c r="N78" s="154">
        <f>IF(ISERROR(STDEV(Calculations!C79:L79)),"",IF(COUNT(Calculations!C79:L79)&lt;3,"N/A",STDEV(Calculations!C79:L79)))</f>
      </c>
      <c r="O78" s="134"/>
    </row>
    <row r="79" spans="1:14" ht="13.5">
      <c r="A79" s="2" t="str">
        <f>'Gene Table'!D79</f>
        <v>Slc2a2</v>
      </c>
      <c r="B79" s="3" t="s">
        <v>555</v>
      </c>
      <c r="C79" s="166">
        <v>23.890467</v>
      </c>
      <c r="D79" s="150"/>
      <c r="E79" s="150"/>
      <c r="F79" s="150"/>
      <c r="G79" s="150"/>
      <c r="H79" s="150"/>
      <c r="I79" s="150"/>
      <c r="J79" s="150"/>
      <c r="K79" s="150"/>
      <c r="L79" s="150"/>
      <c r="M79" s="154">
        <f>IF(ISERROR(AVERAGE(Calculations!C80:L80)),"",AVERAGE(Calculations!C80:L80))</f>
        <v>23.890467</v>
      </c>
      <c r="N79" s="154">
        <f>IF(ISERROR(STDEV(Calculations!C80:L80)),"",IF(COUNT(Calculations!C80:L80)&lt;3,"N/A",STDEV(Calculations!C80:L80)))</f>
      </c>
    </row>
    <row r="80" spans="1:15" ht="13.5">
      <c r="A80" s="2" t="str">
        <f>'Gene Table'!D80</f>
        <v>Slc2a4</v>
      </c>
      <c r="B80" s="3" t="s">
        <v>561</v>
      </c>
      <c r="C80" s="166">
        <v>30.289349</v>
      </c>
      <c r="D80" s="150"/>
      <c r="E80" s="150"/>
      <c r="F80" s="150"/>
      <c r="G80" s="150"/>
      <c r="H80" s="150"/>
      <c r="I80" s="150"/>
      <c r="J80" s="150"/>
      <c r="K80" s="150"/>
      <c r="L80" s="150"/>
      <c r="M80" s="154">
        <f>IF(ISERROR(AVERAGE(Calculations!C81:L81)),"",AVERAGE(Calculations!C81:L81))</f>
        <v>30.289349</v>
      </c>
      <c r="N80" s="154">
        <f>IF(ISERROR(STDEV(Calculations!C81:L81)),"",IF(COUNT(Calculations!C81:L81)&lt;3,"N/A",STDEV(Calculations!C81:L81)))</f>
      </c>
      <c r="O80" s="134"/>
    </row>
    <row r="81" spans="1:14" ht="13.5">
      <c r="A81" s="2" t="str">
        <f>'Gene Table'!D81</f>
        <v>Socs3</v>
      </c>
      <c r="B81" s="3" t="s">
        <v>567</v>
      </c>
      <c r="C81" s="166">
        <v>27.819733</v>
      </c>
      <c r="D81" s="150"/>
      <c r="E81" s="150"/>
      <c r="F81" s="150"/>
      <c r="G81" s="150"/>
      <c r="H81" s="150"/>
      <c r="I81" s="150"/>
      <c r="J81" s="150"/>
      <c r="K81" s="150"/>
      <c r="L81" s="150"/>
      <c r="M81" s="154">
        <f>IF(ISERROR(AVERAGE(Calculations!C82:L82)),"",AVERAGE(Calculations!C82:L82))</f>
        <v>27.819733</v>
      </c>
      <c r="N81" s="154">
        <f>IF(ISERROR(STDEV(Calculations!C82:L82)),"",IF(COUNT(Calculations!C82:L82)&lt;3,"N/A",STDEV(Calculations!C82:L82)))</f>
      </c>
    </row>
    <row r="82" spans="1:15" ht="13.5">
      <c r="A82" s="2" t="str">
        <f>'Gene Table'!D82</f>
        <v>Srebf1</v>
      </c>
      <c r="B82" s="3" t="s">
        <v>573</v>
      </c>
      <c r="C82" s="166">
        <v>23.033205</v>
      </c>
      <c r="D82" s="150"/>
      <c r="E82" s="150"/>
      <c r="F82" s="150"/>
      <c r="G82" s="150"/>
      <c r="H82" s="150"/>
      <c r="I82" s="150"/>
      <c r="J82" s="150"/>
      <c r="K82" s="150"/>
      <c r="L82" s="150"/>
      <c r="M82" s="154">
        <f>IF(ISERROR(AVERAGE(Calculations!C83:L83)),"",AVERAGE(Calculations!C83:L83))</f>
        <v>23.033205</v>
      </c>
      <c r="N82" s="154">
        <f>IF(ISERROR(STDEV(Calculations!C83:L83)),"",IF(COUNT(Calculations!C83:L83)&lt;3,"N/A",STDEV(Calculations!C83:L83)))</f>
      </c>
      <c r="O82" s="134"/>
    </row>
    <row r="83" spans="1:14" ht="13.5">
      <c r="A83" s="2" t="str">
        <f>'Gene Table'!D83</f>
        <v>Srebf2</v>
      </c>
      <c r="B83" s="3" t="s">
        <v>579</v>
      </c>
      <c r="C83" s="166">
        <v>24.893682</v>
      </c>
      <c r="D83" s="150"/>
      <c r="E83" s="150"/>
      <c r="F83" s="150"/>
      <c r="G83" s="150"/>
      <c r="H83" s="150"/>
      <c r="I83" s="150"/>
      <c r="J83" s="150"/>
      <c r="K83" s="150"/>
      <c r="L83" s="150"/>
      <c r="M83" s="154">
        <f>IF(ISERROR(AVERAGE(Calculations!C84:L84)),"",AVERAGE(Calculations!C84:L84))</f>
        <v>24.893682</v>
      </c>
      <c r="N83" s="154">
        <f>IF(ISERROR(STDEV(Calculations!C84:L84)),"",IF(COUNT(Calculations!C84:L84)&lt;3,"N/A",STDEV(Calculations!C84:L84)))</f>
      </c>
    </row>
    <row r="84" spans="1:15" ht="13.5">
      <c r="A84" s="2" t="str">
        <f>'Gene Table'!D84</f>
        <v>Stat3</v>
      </c>
      <c r="B84" s="3" t="s">
        <v>585</v>
      </c>
      <c r="C84" s="166">
        <v>24.311323</v>
      </c>
      <c r="D84" s="150"/>
      <c r="E84" s="150"/>
      <c r="F84" s="150"/>
      <c r="G84" s="150"/>
      <c r="H84" s="150"/>
      <c r="I84" s="150"/>
      <c r="J84" s="150"/>
      <c r="K84" s="150"/>
      <c r="L84" s="150"/>
      <c r="M84" s="154">
        <f>IF(ISERROR(AVERAGE(Calculations!C85:L85)),"",AVERAGE(Calculations!C85:L85))</f>
        <v>24.311323</v>
      </c>
      <c r="N84" s="154">
        <f>IF(ISERROR(STDEV(Calculations!C85:L85)),"",IF(COUNT(Calculations!C85:L85)&lt;3,"N/A",STDEV(Calculations!C85:L85)))</f>
      </c>
      <c r="O84" s="134"/>
    </row>
    <row r="85" spans="1:14" ht="13.5">
      <c r="A85" s="2" t="str">
        <f>'Gene Table'!D85</f>
        <v>Tnf</v>
      </c>
      <c r="B85" s="3" t="s">
        <v>591</v>
      </c>
      <c r="C85" s="166">
        <v>30.359526</v>
      </c>
      <c r="D85" s="150"/>
      <c r="E85" s="150"/>
      <c r="F85" s="150"/>
      <c r="G85" s="150"/>
      <c r="H85" s="150"/>
      <c r="I85" s="150"/>
      <c r="J85" s="150"/>
      <c r="K85" s="150"/>
      <c r="L85" s="150"/>
      <c r="M85" s="154">
        <f>IF(ISERROR(AVERAGE(Calculations!C86:L86)),"",AVERAGE(Calculations!C86:L86))</f>
        <v>30.359526</v>
      </c>
      <c r="N85" s="154">
        <f>IF(ISERROR(STDEV(Calculations!C86:L86)),"",IF(COUNT(Calculations!C86:L86)&lt;3,"N/A",STDEV(Calculations!C86:L86)))</f>
      </c>
    </row>
    <row r="86" spans="1:15" ht="13.5">
      <c r="A86" s="2" t="str">
        <f>'Gene Table'!D86</f>
        <v>Xbp1</v>
      </c>
      <c r="B86" s="3" t="s">
        <v>597</v>
      </c>
      <c r="C86" s="166">
        <v>23.499763</v>
      </c>
      <c r="D86" s="150"/>
      <c r="E86" s="150"/>
      <c r="F86" s="150"/>
      <c r="G86" s="150"/>
      <c r="H86" s="150"/>
      <c r="I86" s="150"/>
      <c r="J86" s="150"/>
      <c r="K86" s="150"/>
      <c r="L86" s="150"/>
      <c r="M86" s="154">
        <f>IF(ISERROR(AVERAGE(Calculations!C87:L87)),"",AVERAGE(Calculations!C87:L87))</f>
        <v>23.499763</v>
      </c>
      <c r="N86" s="154">
        <f>IF(ISERROR(STDEV(Calculations!C87:L87)),"",IF(COUNT(Calculations!C87:L87)&lt;3,"N/A",STDEV(Calculations!C87:L87)))</f>
      </c>
      <c r="O86" s="134"/>
    </row>
    <row r="87" spans="1:14" ht="13.5">
      <c r="A87" s="2" t="str">
        <f>'Gene Table'!D87</f>
        <v>Actb</v>
      </c>
      <c r="B87" s="3" t="s">
        <v>79</v>
      </c>
      <c r="C87" s="166">
        <v>22.693356</v>
      </c>
      <c r="D87" s="150"/>
      <c r="E87" s="150"/>
      <c r="F87" s="150"/>
      <c r="G87" s="150"/>
      <c r="H87" s="150"/>
      <c r="I87" s="150"/>
      <c r="J87" s="150"/>
      <c r="K87" s="150"/>
      <c r="L87" s="150"/>
      <c r="M87" s="154">
        <f>IF(ISERROR(AVERAGE(Calculations!C88:L88)),"",AVERAGE(Calculations!C88:L88))</f>
        <v>22.693356</v>
      </c>
      <c r="N87" s="154">
        <f>IF(ISERROR(STDEV(Calculations!C88:L88)),"",IF(COUNT(Calculations!C88:L88)&lt;3,"N/A",STDEV(Calculations!C88:L88)))</f>
      </c>
    </row>
    <row r="88" spans="1:15" ht="13.5">
      <c r="A88" s="2" t="str">
        <f>'Gene Table'!D88</f>
        <v>B2m</v>
      </c>
      <c r="B88" s="3" t="s">
        <v>81</v>
      </c>
      <c r="C88" s="166">
        <v>15.752917</v>
      </c>
      <c r="D88" s="150"/>
      <c r="E88" s="150"/>
      <c r="F88" s="150"/>
      <c r="G88" s="150"/>
      <c r="H88" s="150"/>
      <c r="I88" s="150"/>
      <c r="J88" s="150"/>
      <c r="K88" s="150"/>
      <c r="L88" s="150"/>
      <c r="M88" s="154">
        <f>IF(ISERROR(AVERAGE(Calculations!C89:L89)),"",AVERAGE(Calculations!C89:L89))</f>
        <v>15.752917</v>
      </c>
      <c r="N88" s="154">
        <f>IF(ISERROR(STDEV(Calculations!C89:L89)),"",IF(COUNT(Calculations!C89:L89)&lt;3,"N/A",STDEV(Calculations!C89:L89)))</f>
      </c>
      <c r="O88" s="134"/>
    </row>
    <row r="89" spans="1:14" ht="13.5">
      <c r="A89" s="2" t="str">
        <f>'Gene Table'!D89</f>
        <v>Gapdh</v>
      </c>
      <c r="B89" s="3" t="s">
        <v>83</v>
      </c>
      <c r="C89" s="166">
        <v>22.421562</v>
      </c>
      <c r="D89" s="150"/>
      <c r="E89" s="150"/>
      <c r="F89" s="150"/>
      <c r="G89" s="150"/>
      <c r="H89" s="150"/>
      <c r="I89" s="150"/>
      <c r="J89" s="150"/>
      <c r="K89" s="150"/>
      <c r="L89" s="150"/>
      <c r="M89" s="154">
        <f>IF(ISERROR(AVERAGE(Calculations!C90:L90)),"",AVERAGE(Calculations!C90:L90))</f>
        <v>22.421562</v>
      </c>
      <c r="N89" s="154">
        <f>IF(ISERROR(STDEV(Calculations!C90:L90)),"",IF(COUNT(Calculations!C90:L90)&lt;3,"N/A",STDEV(Calculations!C90:L90)))</f>
      </c>
    </row>
    <row r="90" spans="1:15" ht="13.5">
      <c r="A90" s="2" t="str">
        <f>'Gene Table'!D90</f>
        <v>Gusb</v>
      </c>
      <c r="B90" s="3" t="s">
        <v>85</v>
      </c>
      <c r="C90" s="166">
        <v>27.219254</v>
      </c>
      <c r="D90" s="150"/>
      <c r="E90" s="150"/>
      <c r="F90" s="150"/>
      <c r="G90" s="150"/>
      <c r="H90" s="150"/>
      <c r="I90" s="150"/>
      <c r="J90" s="150"/>
      <c r="K90" s="150"/>
      <c r="L90" s="150"/>
      <c r="M90" s="154">
        <f>IF(ISERROR(AVERAGE(Calculations!C91:L91)),"",AVERAGE(Calculations!C91:L91))</f>
        <v>27.219254</v>
      </c>
      <c r="N90" s="154">
        <f>IF(ISERROR(STDEV(Calculations!C91:L91)),"",IF(COUNT(Calculations!C91:L91)&lt;3,"N/A",STDEV(Calculations!C91:L91)))</f>
      </c>
      <c r="O90" s="134"/>
    </row>
    <row r="91" spans="1:14" ht="13.5">
      <c r="A91" s="2" t="str">
        <f>'Gene Table'!D91</f>
        <v>Hsp90ab1</v>
      </c>
      <c r="B91" s="3" t="s">
        <v>86</v>
      </c>
      <c r="C91" s="166">
        <v>20.253262</v>
      </c>
      <c r="D91" s="150"/>
      <c r="E91" s="150"/>
      <c r="F91" s="150"/>
      <c r="G91" s="150"/>
      <c r="H91" s="150"/>
      <c r="I91" s="150"/>
      <c r="J91" s="150"/>
      <c r="K91" s="150"/>
      <c r="L91" s="150"/>
      <c r="M91" s="154">
        <f>IF(ISERROR(AVERAGE(Calculations!C92:L92)),"",AVERAGE(Calculations!C92:L92))</f>
        <v>20.253262</v>
      </c>
      <c r="N91" s="154">
        <f>IF(ISERROR(STDEV(Calculations!C92:L92)),"",IF(COUNT(Calculations!C92:L92)&lt;3,"N/A",STDEV(Calculations!C92:L92)))</f>
      </c>
    </row>
    <row r="92" spans="1:15" ht="13.5">
      <c r="A92" s="2" t="str">
        <f>'Gene Table'!D92</f>
        <v>MGDC</v>
      </c>
      <c r="B92" s="3" t="s">
        <v>627</v>
      </c>
      <c r="C92" s="149" t="s">
        <v>662</v>
      </c>
      <c r="D92" s="150"/>
      <c r="E92" s="150"/>
      <c r="F92" s="150"/>
      <c r="G92" s="150"/>
      <c r="H92" s="150"/>
      <c r="I92" s="150"/>
      <c r="J92" s="150"/>
      <c r="K92" s="150"/>
      <c r="L92" s="150"/>
      <c r="M92" s="154">
        <f>IF(ISERROR(AVERAGE(Calculations!C93:L93)),"",AVERAGE(Calculations!C93:L93))</f>
        <v>35</v>
      </c>
      <c r="N92" s="154">
        <f>IF(ISERROR(STDEV(Calculations!C93:L93)),"",IF(COUNT(Calculations!C93:L93)&lt;3,"N/A",STDEV(Calculations!C93:L93)))</f>
      </c>
      <c r="O92" s="134"/>
    </row>
    <row r="93" spans="1:14" ht="13.5">
      <c r="A93" s="2" t="str">
        <f>'Gene Table'!D93</f>
        <v>RTC</v>
      </c>
      <c r="B93" s="3" t="s">
        <v>633</v>
      </c>
      <c r="C93" s="166" t="s">
        <v>662</v>
      </c>
      <c r="D93" s="150"/>
      <c r="E93" s="150"/>
      <c r="F93" s="150"/>
      <c r="G93" s="150"/>
      <c r="H93" s="150"/>
      <c r="I93" s="150"/>
      <c r="J93" s="150"/>
      <c r="K93" s="150"/>
      <c r="L93" s="150"/>
      <c r="M93" s="154">
        <f>IF(ISERROR(AVERAGE(Calculations!C94:L94)),"",AVERAGE(Calculations!C94:L94))</f>
        <v>35</v>
      </c>
      <c r="N93" s="154">
        <f>IF(ISERROR(STDEV(Calculations!C94:L94)),"",IF(COUNT(Calculations!C94:L94)&lt;3,"N/A",STDEV(Calculations!C94:L94)))</f>
      </c>
    </row>
    <row r="94" spans="1:15" ht="13.5">
      <c r="A94" s="2" t="str">
        <f>'Gene Table'!D94</f>
        <v>RTC</v>
      </c>
      <c r="B94" s="3" t="s">
        <v>637</v>
      </c>
      <c r="C94" s="166" t="s">
        <v>662</v>
      </c>
      <c r="D94" s="150"/>
      <c r="E94" s="150"/>
      <c r="F94" s="150"/>
      <c r="G94" s="150"/>
      <c r="H94" s="150"/>
      <c r="I94" s="150"/>
      <c r="J94" s="150"/>
      <c r="K94" s="150"/>
      <c r="L94" s="150"/>
      <c r="M94" s="154">
        <f>IF(ISERROR(AVERAGE(Calculations!C95:L95)),"",AVERAGE(Calculations!C95:L95))</f>
        <v>35</v>
      </c>
      <c r="N94" s="154">
        <f>IF(ISERROR(STDEV(Calculations!C95:L95)),"",IF(COUNT(Calculations!C95:L95)&lt;3,"N/A",STDEV(Calculations!C95:L95)))</f>
      </c>
      <c r="O94" s="134"/>
    </row>
    <row r="95" spans="1:14" ht="13.5">
      <c r="A95" s="2" t="str">
        <f>'Gene Table'!D95</f>
        <v>RTC</v>
      </c>
      <c r="B95" s="3" t="s">
        <v>638</v>
      </c>
      <c r="C95" s="166" t="s">
        <v>662</v>
      </c>
      <c r="D95" s="150"/>
      <c r="E95" s="150"/>
      <c r="F95" s="150"/>
      <c r="G95" s="150"/>
      <c r="H95" s="150"/>
      <c r="I95" s="150"/>
      <c r="J95" s="150"/>
      <c r="K95" s="150"/>
      <c r="L95" s="150"/>
      <c r="M95" s="154">
        <f>IF(ISERROR(AVERAGE(Calculations!C96:L96)),"",AVERAGE(Calculations!C96:L96))</f>
        <v>35</v>
      </c>
      <c r="N95" s="154">
        <f>IF(ISERROR(STDEV(Calculations!C96:L96)),"",IF(COUNT(Calculations!C96:L96)&lt;3,"N/A",STDEV(Calculations!C96:L96)))</f>
      </c>
    </row>
    <row r="96" spans="1:15" ht="13.5">
      <c r="A96" s="2" t="str">
        <f>'Gene Table'!D96</f>
        <v>PPC</v>
      </c>
      <c r="B96" s="3" t="s">
        <v>639</v>
      </c>
      <c r="C96" s="166">
        <v>19.25639</v>
      </c>
      <c r="D96" s="150"/>
      <c r="E96" s="150"/>
      <c r="F96" s="150"/>
      <c r="G96" s="150"/>
      <c r="H96" s="150"/>
      <c r="I96" s="150"/>
      <c r="J96" s="150"/>
      <c r="K96" s="150"/>
      <c r="L96" s="150"/>
      <c r="M96" s="154">
        <f>IF(ISERROR(AVERAGE(Calculations!C97:L97)),"",AVERAGE(Calculations!C97:L97))</f>
        <v>19.25639</v>
      </c>
      <c r="N96" s="154">
        <f>IF(ISERROR(STDEV(Calculations!C97:L97)),"",IF(COUNT(Calculations!C97:L97)&lt;3,"N/A",STDEV(Calculations!C97:L97)))</f>
      </c>
      <c r="O96" s="134"/>
    </row>
    <row r="97" spans="1:14" ht="13.5">
      <c r="A97" s="2" t="str">
        <f>'Gene Table'!D97</f>
        <v>PPC</v>
      </c>
      <c r="B97" s="3" t="s">
        <v>643</v>
      </c>
      <c r="C97" s="166">
        <v>19.364647</v>
      </c>
      <c r="D97" s="150"/>
      <c r="E97" s="150"/>
      <c r="F97" s="160"/>
      <c r="G97" s="160"/>
      <c r="H97" s="160"/>
      <c r="I97" s="160"/>
      <c r="J97" s="160"/>
      <c r="K97" s="160"/>
      <c r="L97" s="160"/>
      <c r="M97" s="154">
        <f>IF(ISERROR(AVERAGE(Calculations!C98:L98)),"",AVERAGE(Calculations!C98:L98))</f>
        <v>19.364647</v>
      </c>
      <c r="N97" s="154">
        <f>IF(ISERROR(STDEV(Calculations!C98:L98)),"",IF(COUNT(Calculations!C98:L98)&lt;3,"N/A",STDEV(Calculations!C98:L98)))</f>
      </c>
    </row>
    <row r="98" spans="1:15" ht="13.5">
      <c r="A98" s="2" t="str">
        <f>'Gene Table'!D98</f>
        <v>PPC</v>
      </c>
      <c r="B98" s="3" t="s">
        <v>38</v>
      </c>
      <c r="C98" s="166">
        <v>19.690826</v>
      </c>
      <c r="D98" s="150"/>
      <c r="E98" s="150"/>
      <c r="F98" s="160"/>
      <c r="G98" s="160"/>
      <c r="H98" s="160"/>
      <c r="I98" s="160"/>
      <c r="J98" s="160"/>
      <c r="K98" s="160"/>
      <c r="L98" s="160"/>
      <c r="M98" s="154">
        <f>IF(ISERROR(AVERAGE(Calculations!C99:L99)),"",AVERAGE(Calculations!C99:L99))</f>
        <v>19.690826</v>
      </c>
      <c r="N98" s="154">
        <f>IF(ISERROR(STDEV(Calculations!C99:L99)),"",IF(COUNT(Calculations!C99:L99)&lt;3,"N/A",STDEV(Calculations!C99:L99)))</f>
      </c>
      <c r="O98" s="134"/>
    </row>
    <row r="100" spans="1:14" ht="12.75">
      <c r="A100" s="161" t="s">
        <v>663</v>
      </c>
      <c r="B100" s="162"/>
      <c r="C100" s="162"/>
      <c r="D100" s="162"/>
      <c r="E100" s="162"/>
      <c r="F100" s="162"/>
      <c r="G100" s="162"/>
      <c r="H100" s="162"/>
      <c r="I100" s="162"/>
      <c r="J100" s="162"/>
      <c r="K100" s="162"/>
      <c r="L100" s="162"/>
      <c r="M100" s="162"/>
      <c r="N100" s="165"/>
    </row>
  </sheetData>
  <sheetProtection/>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AB109"/>
  <sheetViews>
    <sheetView workbookViewId="0" topLeftCell="A1">
      <pane ySplit="2" topLeftCell="A3" activePane="bottomLeft" state="frozen"/>
      <selection pane="bottomLeft" activeCell="C3" sqref="C3:C98"/>
    </sheetView>
  </sheetViews>
  <sheetFormatPr defaultColWidth="9.140625" defaultRowHeight="12.75"/>
  <cols>
    <col min="1" max="1" width="12.7109375" style="0" customWidth="1"/>
    <col min="2" max="2" width="6.7109375" style="1" customWidth="1"/>
    <col min="3" max="3" width="11.8515625" style="0" customWidth="1"/>
    <col min="4" max="4" width="11.00390625" style="0" customWidth="1"/>
    <col min="5" max="5" width="12.28125" style="0" customWidth="1"/>
    <col min="6" max="6" width="9.8515625" style="0" customWidth="1"/>
    <col min="7"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42" t="s">
        <v>16</v>
      </c>
      <c r="B1" s="142" t="s">
        <v>52</v>
      </c>
      <c r="C1" s="18" t="str">
        <f>Results!D2</f>
        <v>H6</v>
      </c>
      <c r="D1" s="66"/>
      <c r="E1" s="66"/>
      <c r="F1" s="66"/>
      <c r="G1" s="66"/>
      <c r="H1" s="66"/>
      <c r="I1" s="66"/>
      <c r="J1" s="66"/>
      <c r="K1" s="66"/>
      <c r="L1" s="66"/>
      <c r="M1" s="151"/>
      <c r="N1" s="152"/>
      <c r="P1" s="6" t="s">
        <v>644</v>
      </c>
      <c r="Q1" s="18" t="s">
        <v>645</v>
      </c>
      <c r="R1" s="66"/>
      <c r="S1" s="66"/>
      <c r="T1" s="66"/>
      <c r="U1" s="66"/>
      <c r="V1" s="66"/>
      <c r="W1" s="66"/>
      <c r="X1" s="66"/>
      <c r="Y1" s="66"/>
      <c r="Z1" s="67"/>
      <c r="AA1" s="6" t="s">
        <v>646</v>
      </c>
      <c r="AB1" s="6" t="s">
        <v>647</v>
      </c>
    </row>
    <row r="2" spans="1:28" ht="12.75">
      <c r="A2" s="142"/>
      <c r="B2" s="142"/>
      <c r="C2" s="142" t="s">
        <v>664</v>
      </c>
      <c r="D2" s="144" t="s">
        <v>76</v>
      </c>
      <c r="E2" s="144" t="s">
        <v>77</v>
      </c>
      <c r="F2" s="144" t="s">
        <v>649</v>
      </c>
      <c r="G2" s="144" t="s">
        <v>650</v>
      </c>
      <c r="H2" s="144" t="s">
        <v>651</v>
      </c>
      <c r="I2" s="144" t="s">
        <v>652</v>
      </c>
      <c r="J2" s="144" t="s">
        <v>653</v>
      </c>
      <c r="K2" s="144" t="s">
        <v>654</v>
      </c>
      <c r="L2" s="144" t="s">
        <v>655</v>
      </c>
      <c r="M2" s="18" t="s">
        <v>646</v>
      </c>
      <c r="N2" s="8" t="s">
        <v>656</v>
      </c>
      <c r="P2" s="88"/>
      <c r="Q2" s="144" t="s">
        <v>75</v>
      </c>
      <c r="R2" s="144" t="s">
        <v>76</v>
      </c>
      <c r="S2" s="144" t="s">
        <v>77</v>
      </c>
      <c r="T2" s="144" t="s">
        <v>649</v>
      </c>
      <c r="U2" s="144" t="s">
        <v>650</v>
      </c>
      <c r="V2" s="144" t="s">
        <v>651</v>
      </c>
      <c r="W2" s="144" t="s">
        <v>652</v>
      </c>
      <c r="X2" s="144" t="s">
        <v>653</v>
      </c>
      <c r="Y2" s="144" t="s">
        <v>654</v>
      </c>
      <c r="Z2" s="144" t="s">
        <v>655</v>
      </c>
      <c r="AA2" s="88"/>
      <c r="AB2" s="88"/>
    </row>
    <row r="3" spans="1:28" ht="13.5">
      <c r="A3" s="2" t="str">
        <f>'Gene Table'!D3</f>
        <v>Abca1</v>
      </c>
      <c r="B3" s="3" t="s">
        <v>19</v>
      </c>
      <c r="C3" s="149">
        <v>23.144903</v>
      </c>
      <c r="D3" s="150"/>
      <c r="E3" s="150"/>
      <c r="F3" s="150"/>
      <c r="G3" s="150"/>
      <c r="H3" s="150"/>
      <c r="I3" s="150"/>
      <c r="J3" s="150"/>
      <c r="K3" s="150"/>
      <c r="L3" s="150"/>
      <c r="M3" s="153">
        <f>IF(ISERROR(AVERAGE(Calculations!O4:X4)),"",AVERAGE(Calculations!O4:X4))</f>
        <v>23.144903</v>
      </c>
      <c r="N3" s="154">
        <f>IF(ISERROR(STDEV(Calculations!O4:X4)),"",IF(COUNT(Calculations!O4:X4)&lt;3,"N/A",STDEV(Calculations!O4:X4)))</f>
      </c>
      <c r="P3" s="82" t="s">
        <v>657</v>
      </c>
      <c r="Q3" s="2">
        <f>IF(COUNTIF(C$3:C$98,"&lt;35")=0,"",COUNTIF(C$3:C$98,"&lt;25")-COUNTIF(C$3:C$98,"=0"))</f>
        <v>55</v>
      </c>
      <c r="R3" s="2">
        <f aca="true" t="shared" si="0" ref="R3:Z3">IF(COUNTIF(D$3:D$98,"&lt;35")=0,"",COUNTIF(D$3:D$98,"&lt;25")-COUNTIF(D$3:D$98,"=0"))</f>
      </c>
      <c r="S3" s="2">
        <f t="shared" si="0"/>
      </c>
      <c r="T3" s="2">
        <f t="shared" si="0"/>
      </c>
      <c r="U3" s="2">
        <f t="shared" si="0"/>
      </c>
      <c r="V3" s="2">
        <f t="shared" si="0"/>
      </c>
      <c r="W3" s="2">
        <f t="shared" si="0"/>
      </c>
      <c r="X3" s="2">
        <f t="shared" si="0"/>
      </c>
      <c r="Y3" s="2">
        <f t="shared" si="0"/>
      </c>
      <c r="Z3" s="2">
        <f t="shared" si="0"/>
      </c>
      <c r="AA3" s="156">
        <f aca="true" t="shared" si="1" ref="AA3:AA6">AVERAGE(Q3:Z3)</f>
        <v>55</v>
      </c>
      <c r="AB3" s="157" t="e">
        <f aca="true" t="shared" si="2" ref="AB3:AB6">STDEV(Q3:Z3)</f>
        <v>#DIV/0!</v>
      </c>
    </row>
    <row r="4" spans="1:28" ht="13.5">
      <c r="A4" s="2" t="str">
        <f>'Gene Table'!D4</f>
        <v>Abcg1</v>
      </c>
      <c r="B4" s="3" t="s">
        <v>25</v>
      </c>
      <c r="C4" s="149">
        <v>31.901102</v>
      </c>
      <c r="D4" s="150"/>
      <c r="E4" s="150"/>
      <c r="F4" s="150"/>
      <c r="G4" s="150"/>
      <c r="H4" s="150"/>
      <c r="I4" s="150"/>
      <c r="J4" s="150"/>
      <c r="K4" s="150"/>
      <c r="L4" s="150"/>
      <c r="M4" s="153">
        <f>IF(ISERROR(AVERAGE(Calculations!O5:X5)),"",AVERAGE(Calculations!O5:X5))</f>
        <v>31.901102</v>
      </c>
      <c r="N4" s="154">
        <f>IF(ISERROR(STDEV(Calculations!O5:X5)),"",IF(COUNT(Calculations!O5:X5)&lt;3,"N/A",STDEV(Calculations!O5:X5)))</f>
      </c>
      <c r="P4" s="82" t="s">
        <v>658</v>
      </c>
      <c r="Q4" s="2">
        <f>IF(COUNTIF(C$3:C$98,"&lt;35")=0,"",COUNTIF(C$3:C$98,"&lt;30")-Q3-COUNTIF(C$3:C$98,"=0"))</f>
        <v>30</v>
      </c>
      <c r="R4" s="2">
        <f aca="true" t="shared" si="3" ref="R4:Z4">IF(COUNTIF(D$3:D$98,"&lt;35")=0,"",COUNTIF(D$3:D$98,"&lt;30")-R3-COUNTIF(D$3:D$98,"=0"))</f>
      </c>
      <c r="S4" s="2">
        <f t="shared" si="3"/>
      </c>
      <c r="T4" s="2">
        <f t="shared" si="3"/>
      </c>
      <c r="U4" s="2">
        <f t="shared" si="3"/>
      </c>
      <c r="V4" s="2">
        <f t="shared" si="3"/>
      </c>
      <c r="W4" s="2">
        <f t="shared" si="3"/>
      </c>
      <c r="X4" s="2">
        <f t="shared" si="3"/>
      </c>
      <c r="Y4" s="2">
        <f t="shared" si="3"/>
      </c>
      <c r="Z4" s="2">
        <f t="shared" si="3"/>
      </c>
      <c r="AA4" s="156">
        <f t="shared" si="1"/>
        <v>30</v>
      </c>
      <c r="AB4" s="157" t="e">
        <f t="shared" si="2"/>
        <v>#DIV/0!</v>
      </c>
    </row>
    <row r="5" spans="1:28" ht="13.5">
      <c r="A5" s="2" t="str">
        <f>'Gene Table'!D5</f>
        <v>Acaca</v>
      </c>
      <c r="B5" s="3" t="s">
        <v>31</v>
      </c>
      <c r="C5" s="149">
        <v>25.333305</v>
      </c>
      <c r="D5" s="150"/>
      <c r="E5" s="150"/>
      <c r="F5" s="150"/>
      <c r="G5" s="150"/>
      <c r="H5" s="150"/>
      <c r="I5" s="150"/>
      <c r="J5" s="150"/>
      <c r="K5" s="150"/>
      <c r="L5" s="150"/>
      <c r="M5" s="153">
        <f>IF(ISERROR(AVERAGE(Calculations!O6:X6)),"",AVERAGE(Calculations!O6:X6))</f>
        <v>25.333305</v>
      </c>
      <c r="N5" s="154">
        <f>IF(ISERROR(STDEV(Calculations!O6:X6)),"",IF(COUNT(Calculations!O6:X6)&lt;3,"N/A",STDEV(Calculations!O6:X6)))</f>
      </c>
      <c r="P5" s="82" t="s">
        <v>659</v>
      </c>
      <c r="Q5" s="2">
        <f>IF(COUNTIF(C$3:C$98,"&lt;35")=0,"",COUNTIF(C$3:C$98,"&lt;35")-SUM(Q3:Q4)-COUNTIF(C$3:C$98,"=0"))</f>
        <v>7</v>
      </c>
      <c r="R5" s="2">
        <f aca="true" t="shared" si="4" ref="R5:Z5">IF(COUNTIF(D$3:D$98,"&lt;35")=0,"",COUNTIF(D$3:D$98,"&lt;35")-SUM(R3:R4)-COUNTIF(D$3:D$98,"=0"))</f>
      </c>
      <c r="S5" s="2">
        <f t="shared" si="4"/>
      </c>
      <c r="T5" s="2">
        <f t="shared" si="4"/>
      </c>
      <c r="U5" s="2">
        <f t="shared" si="4"/>
      </c>
      <c r="V5" s="2">
        <f t="shared" si="4"/>
      </c>
      <c r="W5" s="2">
        <f t="shared" si="4"/>
      </c>
      <c r="X5" s="2">
        <f t="shared" si="4"/>
      </c>
      <c r="Y5" s="2">
        <f t="shared" si="4"/>
      </c>
      <c r="Z5" s="2">
        <f t="shared" si="4"/>
      </c>
      <c r="AA5" s="156">
        <f t="shared" si="1"/>
        <v>7</v>
      </c>
      <c r="AB5" s="157" t="e">
        <f t="shared" si="2"/>
        <v>#DIV/0!</v>
      </c>
    </row>
    <row r="6" spans="1:28" ht="13.5">
      <c r="A6" s="2" t="str">
        <f>'Gene Table'!D6</f>
        <v>Acadl</v>
      </c>
      <c r="B6" s="3" t="s">
        <v>119</v>
      </c>
      <c r="C6" s="149">
        <v>23.077702</v>
      </c>
      <c r="D6" s="150"/>
      <c r="E6" s="150"/>
      <c r="F6" s="150"/>
      <c r="G6" s="150"/>
      <c r="H6" s="150"/>
      <c r="I6" s="150"/>
      <c r="J6" s="150"/>
      <c r="K6" s="150"/>
      <c r="L6" s="150"/>
      <c r="M6" s="153">
        <f>IF(ISERROR(AVERAGE(Calculations!O7:X7)),"",AVERAGE(Calculations!O7:X7))</f>
        <v>23.077702</v>
      </c>
      <c r="N6" s="154">
        <f>IF(ISERROR(STDEV(Calculations!O7:X7)),"",IF(COUNT(Calculations!O7:X7)&lt;3,"N/A",STDEV(Calculations!O7:X7)))</f>
      </c>
      <c r="P6" s="82" t="s">
        <v>660</v>
      </c>
      <c r="Q6" s="2">
        <f>IF(COUNTIF(C$3:C$98,"&lt;40")=0,"",COUNTIF(C$3:C$98,"N/A")+COUNTBLANK(C$3:C$98)+COUNTIF(C$3:C$98,"&gt;=35")+COUNTIF(C$3:C$98,"=0")+COUNTIF(C$3:C$98,"Undetermined"))</f>
        <v>4</v>
      </c>
      <c r="R6" s="2">
        <f aca="true" t="shared" si="5" ref="R6:Z6">IF(COUNTIF(D$3:D$98,"&lt;40")=0,"",COUNTIF(D$3:D$98,"N/A")+COUNTBLANK(D$3:D$98)+COUNTIF(D$3:D$98,"&gt;=35")+COUNTIF(D$3:D$98,"=0")+COUNTIF(D$3:D$98,"Undetermined"))</f>
      </c>
      <c r="S6" s="2">
        <f t="shared" si="5"/>
      </c>
      <c r="T6" s="2">
        <f t="shared" si="5"/>
      </c>
      <c r="U6" s="2">
        <f t="shared" si="5"/>
      </c>
      <c r="V6" s="2">
        <f t="shared" si="5"/>
      </c>
      <c r="W6" s="2">
        <f t="shared" si="5"/>
      </c>
      <c r="X6" s="2">
        <f t="shared" si="5"/>
      </c>
      <c r="Y6" s="2">
        <f t="shared" si="5"/>
      </c>
      <c r="Z6" s="2">
        <f t="shared" si="5"/>
      </c>
      <c r="AA6" s="156">
        <f t="shared" si="1"/>
        <v>4</v>
      </c>
      <c r="AB6" s="157" t="e">
        <f t="shared" si="2"/>
        <v>#DIV/0!</v>
      </c>
    </row>
    <row r="7" spans="1:28" ht="16.5">
      <c r="A7" s="2" t="str">
        <f>'Gene Table'!D7</f>
        <v>Acly</v>
      </c>
      <c r="B7" s="3" t="s">
        <v>125</v>
      </c>
      <c r="C7" s="149">
        <v>23.027687</v>
      </c>
      <c r="D7" s="150"/>
      <c r="E7" s="150"/>
      <c r="F7" s="150"/>
      <c r="G7" s="150"/>
      <c r="H7" s="150"/>
      <c r="I7" s="150"/>
      <c r="J7" s="150"/>
      <c r="K7" s="150"/>
      <c r="L7" s="150"/>
      <c r="M7" s="153">
        <f>IF(ISERROR(AVERAGE(Calculations!O8:X8)),"",AVERAGE(Calculations!O8:X8))</f>
        <v>23.027687</v>
      </c>
      <c r="N7" s="154">
        <f>IF(ISERROR(STDEV(Calculations!O8:X8)),"",IF(COUNT(Calculations!O8:X8)&lt;3,"N/A",STDEV(Calculations!O8:X8)))</f>
      </c>
      <c r="P7" s="18" t="s">
        <v>661</v>
      </c>
      <c r="Q7" s="66"/>
      <c r="R7" s="66"/>
      <c r="S7" s="66"/>
      <c r="T7" s="66"/>
      <c r="U7" s="66"/>
      <c r="V7" s="66"/>
      <c r="W7" s="66"/>
      <c r="X7" s="66"/>
      <c r="Y7" s="66"/>
      <c r="Z7" s="66"/>
      <c r="AA7" s="66"/>
      <c r="AB7" s="67"/>
    </row>
    <row r="8" spans="1:28" ht="13.5">
      <c r="A8" s="2" t="str">
        <f>'Gene Table'!D8</f>
        <v>Acox1</v>
      </c>
      <c r="B8" s="3" t="s">
        <v>131</v>
      </c>
      <c r="C8" s="149">
        <v>20.918604</v>
      </c>
      <c r="D8" s="150"/>
      <c r="E8" s="150"/>
      <c r="F8" s="150"/>
      <c r="G8" s="150"/>
      <c r="H8" s="150"/>
      <c r="I8" s="150"/>
      <c r="J8" s="150"/>
      <c r="K8" s="150"/>
      <c r="L8" s="150"/>
      <c r="M8" s="153">
        <f>IF(ISERROR(AVERAGE(Calculations!O9:X9)),"",AVERAGE(Calculations!O9:X9))</f>
        <v>20.918604</v>
      </c>
      <c r="N8" s="154">
        <f>IF(ISERROR(STDEV(Calculations!O9:X9)),"",IF(COUNT(Calculations!O9:X9)&lt;3,"N/A",STDEV(Calculations!O9:X9)))</f>
      </c>
      <c r="P8" s="82" t="s">
        <v>657</v>
      </c>
      <c r="Q8" s="155">
        <f aca="true" t="shared" si="6" ref="Q8:AA8">IF(Q3="","",Q3/SUM(Q$3:Q$6))</f>
        <v>0.5729166666666666</v>
      </c>
      <c r="R8" s="155">
        <f t="shared" si="6"/>
      </c>
      <c r="S8" s="155">
        <f t="shared" si="6"/>
      </c>
      <c r="T8" s="155">
        <f t="shared" si="6"/>
      </c>
      <c r="U8" s="155">
        <f t="shared" si="6"/>
      </c>
      <c r="V8" s="155">
        <f t="shared" si="6"/>
      </c>
      <c r="W8" s="155">
        <f t="shared" si="6"/>
      </c>
      <c r="X8" s="155">
        <f t="shared" si="6"/>
      </c>
      <c r="Y8" s="155">
        <f t="shared" si="6"/>
      </c>
      <c r="Z8" s="158">
        <f t="shared" si="6"/>
      </c>
      <c r="AA8" s="159">
        <f t="shared" si="6"/>
        <v>0.5729166666666666</v>
      </c>
      <c r="AB8" s="159" t="e">
        <f aca="true" t="shared" si="7" ref="AB8:AB11">STDEV(Q8:Z8)</f>
        <v>#DIV/0!</v>
      </c>
    </row>
    <row r="9" spans="1:28" ht="13.5">
      <c r="A9" s="2" t="str">
        <f>'Gene Table'!D9</f>
        <v>Acsl5</v>
      </c>
      <c r="B9" s="3" t="s">
        <v>137</v>
      </c>
      <c r="C9" s="149">
        <v>24.198364</v>
      </c>
      <c r="D9" s="150"/>
      <c r="E9" s="150"/>
      <c r="F9" s="150"/>
      <c r="G9" s="150"/>
      <c r="H9" s="150"/>
      <c r="I9" s="150"/>
      <c r="J9" s="150"/>
      <c r="K9" s="150"/>
      <c r="L9" s="150"/>
      <c r="M9" s="153">
        <f>IF(ISERROR(AVERAGE(Calculations!O10:X10)),"",AVERAGE(Calculations!O10:X10))</f>
        <v>24.198364</v>
      </c>
      <c r="N9" s="154">
        <f>IF(ISERROR(STDEV(Calculations!O10:X10)),"",IF(COUNT(Calculations!O10:X10)&lt;3,"N/A",STDEV(Calculations!O10:X10)))</f>
      </c>
      <c r="P9" s="82" t="s">
        <v>658</v>
      </c>
      <c r="Q9" s="155">
        <f aca="true" t="shared" si="8" ref="Q9:AA9">IF(Q4="","",Q4/SUM(Q$3:Q$6))</f>
        <v>0.3125</v>
      </c>
      <c r="R9" s="155">
        <f t="shared" si="8"/>
      </c>
      <c r="S9" s="155">
        <f t="shared" si="8"/>
      </c>
      <c r="T9" s="155">
        <f t="shared" si="8"/>
      </c>
      <c r="U9" s="155">
        <f t="shared" si="8"/>
      </c>
      <c r="V9" s="155">
        <f t="shared" si="8"/>
      </c>
      <c r="W9" s="155">
        <f t="shared" si="8"/>
      </c>
      <c r="X9" s="155">
        <f t="shared" si="8"/>
      </c>
      <c r="Y9" s="155">
        <f t="shared" si="8"/>
      </c>
      <c r="Z9" s="158">
        <f t="shared" si="8"/>
      </c>
      <c r="AA9" s="159">
        <f t="shared" si="8"/>
        <v>0.3125</v>
      </c>
      <c r="AB9" s="159" t="e">
        <f t="shared" si="7"/>
        <v>#DIV/0!</v>
      </c>
    </row>
    <row r="10" spans="1:28" ht="13.5">
      <c r="A10" s="2" t="str">
        <f>'Gene Table'!D10</f>
        <v>Acsm3</v>
      </c>
      <c r="B10" s="3" t="s">
        <v>143</v>
      </c>
      <c r="C10" s="149">
        <v>24.01622</v>
      </c>
      <c r="D10" s="150"/>
      <c r="E10" s="150"/>
      <c r="F10" s="150"/>
      <c r="G10" s="150"/>
      <c r="H10" s="150"/>
      <c r="I10" s="150"/>
      <c r="J10" s="150"/>
      <c r="K10" s="150"/>
      <c r="L10" s="150"/>
      <c r="M10" s="153">
        <f>IF(ISERROR(AVERAGE(Calculations!O11:X11)),"",AVERAGE(Calculations!O11:X11))</f>
        <v>24.01622</v>
      </c>
      <c r="N10" s="154">
        <f>IF(ISERROR(STDEV(Calculations!O11:X11)),"",IF(COUNT(Calculations!O11:X11)&lt;3,"N/A",STDEV(Calculations!O11:X11)))</f>
      </c>
      <c r="P10" s="82" t="s">
        <v>659</v>
      </c>
      <c r="Q10" s="155">
        <f aca="true" t="shared" si="9" ref="Q10:AA10">IF(Q5="","",Q5/SUM(Q$3:Q$6))</f>
        <v>0.07291666666666667</v>
      </c>
      <c r="R10" s="155">
        <f t="shared" si="9"/>
      </c>
      <c r="S10" s="155">
        <f t="shared" si="9"/>
      </c>
      <c r="T10" s="155">
        <f t="shared" si="9"/>
      </c>
      <c r="U10" s="155">
        <f t="shared" si="9"/>
      </c>
      <c r="V10" s="155">
        <f t="shared" si="9"/>
      </c>
      <c r="W10" s="155">
        <f t="shared" si="9"/>
      </c>
      <c r="X10" s="155">
        <f t="shared" si="9"/>
      </c>
      <c r="Y10" s="155">
        <f t="shared" si="9"/>
      </c>
      <c r="Z10" s="158">
        <f t="shared" si="9"/>
      </c>
      <c r="AA10" s="159">
        <f t="shared" si="9"/>
        <v>0.07291666666666667</v>
      </c>
      <c r="AB10" s="159" t="e">
        <f t="shared" si="7"/>
        <v>#DIV/0!</v>
      </c>
    </row>
    <row r="11" spans="1:28" ht="13.5">
      <c r="A11" s="2" t="str">
        <f>'Gene Table'!D11</f>
        <v>Adipor1</v>
      </c>
      <c r="B11" s="3" t="s">
        <v>149</v>
      </c>
      <c r="C11" s="149">
        <v>23.643452</v>
      </c>
      <c r="D11" s="150"/>
      <c r="E11" s="150"/>
      <c r="F11" s="150"/>
      <c r="G11" s="150"/>
      <c r="H11" s="150"/>
      <c r="I11" s="150"/>
      <c r="J11" s="150"/>
      <c r="K11" s="150"/>
      <c r="L11" s="150"/>
      <c r="M11" s="153">
        <f>IF(ISERROR(AVERAGE(Calculations!O12:X12)),"",AVERAGE(Calculations!O12:X12))</f>
        <v>23.643452</v>
      </c>
      <c r="N11" s="154">
        <f>IF(ISERROR(STDEV(Calculations!O12:X12)),"",IF(COUNT(Calculations!O12:X12)&lt;3,"N/A",STDEV(Calculations!O12:X12)))</f>
      </c>
      <c r="P11" s="82" t="s">
        <v>660</v>
      </c>
      <c r="Q11" s="155">
        <f aca="true" t="shared" si="10" ref="Q11:AA11">IF(Q6="","",Q6/SUM(Q$3:Q$6))</f>
        <v>0.041666666666666664</v>
      </c>
      <c r="R11" s="155">
        <f t="shared" si="10"/>
      </c>
      <c r="S11" s="155">
        <f t="shared" si="10"/>
      </c>
      <c r="T11" s="155">
        <f t="shared" si="10"/>
      </c>
      <c r="U11" s="155">
        <f t="shared" si="10"/>
      </c>
      <c r="V11" s="155">
        <f t="shared" si="10"/>
      </c>
      <c r="W11" s="155">
        <f t="shared" si="10"/>
      </c>
      <c r="X11" s="155">
        <f t="shared" si="10"/>
      </c>
      <c r="Y11" s="155">
        <f t="shared" si="10"/>
      </c>
      <c r="Z11" s="158">
        <f t="shared" si="10"/>
      </c>
      <c r="AA11" s="159">
        <f t="shared" si="10"/>
        <v>0.041666666666666664</v>
      </c>
      <c r="AB11" s="159" t="e">
        <f t="shared" si="7"/>
        <v>#DIV/0!</v>
      </c>
    </row>
    <row r="12" spans="1:14" ht="13.5">
      <c r="A12" s="2" t="str">
        <f>'Gene Table'!D12</f>
        <v>Adipor2</v>
      </c>
      <c r="B12" s="3" t="s">
        <v>155</v>
      </c>
      <c r="C12" s="149">
        <v>26.660435</v>
      </c>
      <c r="D12" s="150"/>
      <c r="E12" s="150"/>
      <c r="F12" s="150"/>
      <c r="G12" s="150"/>
      <c r="H12" s="150"/>
      <c r="I12" s="150"/>
      <c r="J12" s="150"/>
      <c r="K12" s="150"/>
      <c r="L12" s="150"/>
      <c r="M12" s="153">
        <f>IF(ISERROR(AVERAGE(Calculations!O13:X13)),"",AVERAGE(Calculations!O13:X13))</f>
        <v>26.660435</v>
      </c>
      <c r="N12" s="154">
        <f>IF(ISERROR(STDEV(Calculations!O13:X13)),"",IF(COUNT(Calculations!O13:X13)&lt;3,"N/A",STDEV(Calculations!O13:X13)))</f>
      </c>
    </row>
    <row r="13" spans="1:14" ht="13.5">
      <c r="A13" s="2" t="str">
        <f>'Gene Table'!D13</f>
        <v>Akt1</v>
      </c>
      <c r="B13" s="3" t="s">
        <v>161</v>
      </c>
      <c r="C13" s="149">
        <v>24.768276</v>
      </c>
      <c r="D13" s="150"/>
      <c r="E13" s="150"/>
      <c r="F13" s="150"/>
      <c r="G13" s="150"/>
      <c r="H13" s="150"/>
      <c r="I13" s="150"/>
      <c r="J13" s="150"/>
      <c r="K13" s="150"/>
      <c r="L13" s="150"/>
      <c r="M13" s="153">
        <f>IF(ISERROR(AVERAGE(Calculations!O14:X14)),"",AVERAGE(Calculations!O14:X14))</f>
        <v>24.768276</v>
      </c>
      <c r="N13" s="154">
        <f>IF(ISERROR(STDEV(Calculations!O14:X14)),"",IF(COUNT(Calculations!O14:X14)&lt;3,"N/A",STDEV(Calculations!O14:X14)))</f>
      </c>
    </row>
    <row r="14" spans="1:14" ht="13.5">
      <c r="A14" s="2" t="str">
        <f>'Gene Table'!D14</f>
        <v>Apoa1</v>
      </c>
      <c r="B14" s="3" t="s">
        <v>167</v>
      </c>
      <c r="C14" s="149">
        <v>14.471285</v>
      </c>
      <c r="D14" s="150"/>
      <c r="E14" s="150"/>
      <c r="F14" s="150"/>
      <c r="G14" s="150"/>
      <c r="H14" s="150"/>
      <c r="I14" s="150"/>
      <c r="J14" s="150"/>
      <c r="K14" s="150"/>
      <c r="L14" s="150"/>
      <c r="M14" s="153">
        <f>IF(ISERROR(AVERAGE(Calculations!O15:X15)),"",AVERAGE(Calculations!O15:X15))</f>
        <v>14.471285</v>
      </c>
      <c r="N14" s="154">
        <f>IF(ISERROR(STDEV(Calculations!O15:X15)),"",IF(COUNT(Calculations!O15:X15)&lt;3,"N/A",STDEV(Calculations!O15:X15)))</f>
      </c>
    </row>
    <row r="15" spans="1:14" ht="13.5">
      <c r="A15" s="2" t="str">
        <f>'Gene Table'!D15</f>
        <v>Apob</v>
      </c>
      <c r="B15" s="3" t="s">
        <v>173</v>
      </c>
      <c r="C15" s="149">
        <v>18.963509</v>
      </c>
      <c r="D15" s="150"/>
      <c r="E15" s="150"/>
      <c r="F15" s="150"/>
      <c r="G15" s="150"/>
      <c r="H15" s="150"/>
      <c r="I15" s="150"/>
      <c r="J15" s="150"/>
      <c r="K15" s="150"/>
      <c r="L15" s="150"/>
      <c r="M15" s="153">
        <f>IF(ISERROR(AVERAGE(Calculations!O16:X16)),"",AVERAGE(Calculations!O16:X16))</f>
        <v>18.963509</v>
      </c>
      <c r="N15" s="154">
        <f>IF(ISERROR(STDEV(Calculations!O16:X16)),"",IF(COUNT(Calculations!O16:X16)&lt;3,"N/A",STDEV(Calculations!O16:X16)))</f>
      </c>
    </row>
    <row r="16" spans="1:14" ht="13.5">
      <c r="A16" s="2" t="str">
        <f>'Gene Table'!D16</f>
        <v>Apoc3</v>
      </c>
      <c r="B16" s="3" t="s">
        <v>179</v>
      </c>
      <c r="C16" s="149">
        <v>17.150515</v>
      </c>
      <c r="D16" s="150"/>
      <c r="E16" s="150"/>
      <c r="F16" s="150"/>
      <c r="G16" s="150"/>
      <c r="H16" s="150"/>
      <c r="I16" s="150"/>
      <c r="J16" s="150"/>
      <c r="K16" s="150"/>
      <c r="L16" s="150"/>
      <c r="M16" s="153">
        <f>IF(ISERROR(AVERAGE(Calculations!O17:X17)),"",AVERAGE(Calculations!O17:X17))</f>
        <v>17.150515</v>
      </c>
      <c r="N16" s="154">
        <f>IF(ISERROR(STDEV(Calculations!O17:X17)),"",IF(COUNT(Calculations!O17:X17)&lt;3,"N/A",STDEV(Calculations!O17:X17)))</f>
      </c>
    </row>
    <row r="17" spans="1:14" ht="13.5">
      <c r="A17" s="2" t="str">
        <f>'Gene Table'!D17</f>
        <v>Apoe</v>
      </c>
      <c r="B17" s="3" t="s">
        <v>185</v>
      </c>
      <c r="C17" s="149">
        <v>21.382019</v>
      </c>
      <c r="D17" s="150"/>
      <c r="E17" s="150"/>
      <c r="F17" s="150"/>
      <c r="G17" s="150"/>
      <c r="H17" s="150"/>
      <c r="I17" s="150"/>
      <c r="J17" s="150"/>
      <c r="K17" s="150"/>
      <c r="L17" s="150"/>
      <c r="M17" s="153">
        <f>IF(ISERROR(AVERAGE(Calculations!O18:X18)),"",AVERAGE(Calculations!O18:X18))</f>
        <v>21.382019</v>
      </c>
      <c r="N17" s="154">
        <f>IF(ISERROR(STDEV(Calculations!O18:X18)),"",IF(COUNT(Calculations!O18:X18)&lt;3,"N/A",STDEV(Calculations!O18:X18)))</f>
      </c>
    </row>
    <row r="18" spans="1:14" ht="13.5">
      <c r="A18" s="2" t="str">
        <f>'Gene Table'!D18</f>
        <v>Atp5c1</v>
      </c>
      <c r="B18" s="3" t="s">
        <v>191</v>
      </c>
      <c r="C18" s="149">
        <v>22.372616</v>
      </c>
      <c r="D18" s="150"/>
      <c r="E18" s="150"/>
      <c r="F18" s="150"/>
      <c r="G18" s="150"/>
      <c r="H18" s="150"/>
      <c r="I18" s="150"/>
      <c r="J18" s="150"/>
      <c r="K18" s="150"/>
      <c r="L18" s="150"/>
      <c r="M18" s="153">
        <f>IF(ISERROR(AVERAGE(Calculations!O19:X19)),"",AVERAGE(Calculations!O19:X19))</f>
        <v>22.372616</v>
      </c>
      <c r="N18" s="154">
        <f>IF(ISERROR(STDEV(Calculations!O19:X19)),"",IF(COUNT(Calculations!O19:X19)&lt;3,"N/A",STDEV(Calculations!O19:X19)))</f>
      </c>
    </row>
    <row r="19" spans="1:14" ht="13.5">
      <c r="A19" s="2" t="str">
        <f>'Gene Table'!D19</f>
        <v>Casp3</v>
      </c>
      <c r="B19" s="3" t="s">
        <v>197</v>
      </c>
      <c r="C19" s="149">
        <v>27.222792</v>
      </c>
      <c r="D19" s="150"/>
      <c r="E19" s="150"/>
      <c r="F19" s="150"/>
      <c r="G19" s="150"/>
      <c r="H19" s="150"/>
      <c r="I19" s="150"/>
      <c r="J19" s="150"/>
      <c r="K19" s="150"/>
      <c r="L19" s="150"/>
      <c r="M19" s="153">
        <f>IF(ISERROR(AVERAGE(Calculations!O20:X20)),"",AVERAGE(Calculations!O20:X20))</f>
        <v>27.222792</v>
      </c>
      <c r="N19" s="154">
        <f>IF(ISERROR(STDEV(Calculations!O20:X20)),"",IF(COUNT(Calculations!O20:X20)&lt;3,"N/A",STDEV(Calculations!O20:X20)))</f>
      </c>
    </row>
    <row r="20" spans="1:14" ht="13.5">
      <c r="A20" s="2" t="str">
        <f>'Gene Table'!D20</f>
        <v>Cd36</v>
      </c>
      <c r="B20" s="3" t="s">
        <v>203</v>
      </c>
      <c r="C20" s="149">
        <v>28.005753</v>
      </c>
      <c r="D20" s="150"/>
      <c r="E20" s="150"/>
      <c r="F20" s="150"/>
      <c r="G20" s="150"/>
      <c r="H20" s="150"/>
      <c r="I20" s="150"/>
      <c r="J20" s="150"/>
      <c r="K20" s="150"/>
      <c r="L20" s="150"/>
      <c r="M20" s="153">
        <f>IF(ISERROR(AVERAGE(Calculations!O21:X21)),"",AVERAGE(Calculations!O21:X21))</f>
        <v>28.005753</v>
      </c>
      <c r="N20" s="154">
        <f>IF(ISERROR(STDEV(Calculations!O21:X21)),"",IF(COUNT(Calculations!O21:X21)&lt;3,"N/A",STDEV(Calculations!O21:X21)))</f>
      </c>
    </row>
    <row r="21" spans="1:14" ht="13.5">
      <c r="A21" s="2" t="str">
        <f>'Gene Table'!D21</f>
        <v>Cebpb</v>
      </c>
      <c r="B21" s="3" t="s">
        <v>209</v>
      </c>
      <c r="C21" s="149">
        <v>26.806814</v>
      </c>
      <c r="D21" s="150"/>
      <c r="E21" s="150"/>
      <c r="F21" s="150"/>
      <c r="G21" s="150"/>
      <c r="H21" s="150"/>
      <c r="I21" s="150"/>
      <c r="J21" s="150"/>
      <c r="K21" s="150"/>
      <c r="L21" s="150"/>
      <c r="M21" s="153">
        <f>IF(ISERROR(AVERAGE(Calculations!O22:X22)),"",AVERAGE(Calculations!O22:X22))</f>
        <v>26.806814</v>
      </c>
      <c r="N21" s="154">
        <f>IF(ISERROR(STDEV(Calculations!O22:X22)),"",IF(COUNT(Calculations!O22:X22)&lt;3,"N/A",STDEV(Calculations!O22:X22)))</f>
      </c>
    </row>
    <row r="22" spans="1:14" ht="13.5">
      <c r="A22" s="2" t="str">
        <f>'Gene Table'!D22</f>
        <v>Cnbp</v>
      </c>
      <c r="B22" s="3" t="s">
        <v>215</v>
      </c>
      <c r="C22" s="149">
        <v>24.08927</v>
      </c>
      <c r="D22" s="150"/>
      <c r="E22" s="150"/>
      <c r="F22" s="150"/>
      <c r="G22" s="150"/>
      <c r="H22" s="150"/>
      <c r="I22" s="150"/>
      <c r="J22" s="150"/>
      <c r="K22" s="150"/>
      <c r="L22" s="150"/>
      <c r="M22" s="153">
        <f>IF(ISERROR(AVERAGE(Calculations!O23:X23)),"",AVERAGE(Calculations!O23:X23))</f>
        <v>24.08927</v>
      </c>
      <c r="N22" s="154">
        <f>IF(ISERROR(STDEV(Calculations!O23:X23)),"",IF(COUNT(Calculations!O23:X23)&lt;3,"N/A",STDEV(Calculations!O23:X23)))</f>
      </c>
    </row>
    <row r="23" spans="1:14" ht="13.5">
      <c r="A23" s="2" t="str">
        <f>'Gene Table'!D23</f>
        <v>Cpt1a</v>
      </c>
      <c r="B23" s="3" t="s">
        <v>221</v>
      </c>
      <c r="C23" s="149">
        <v>23.544197</v>
      </c>
      <c r="D23" s="150"/>
      <c r="E23" s="150"/>
      <c r="F23" s="150"/>
      <c r="G23" s="150"/>
      <c r="H23" s="150"/>
      <c r="I23" s="150"/>
      <c r="J23" s="150"/>
      <c r="K23" s="150"/>
      <c r="L23" s="150"/>
      <c r="M23" s="153">
        <f>IF(ISERROR(AVERAGE(Calculations!O24:X24)),"",AVERAGE(Calculations!O24:X24))</f>
        <v>23.544197</v>
      </c>
      <c r="N23" s="154">
        <f>IF(ISERROR(STDEV(Calculations!O24:X24)),"",IF(COUNT(Calculations!O24:X24)&lt;3,"N/A",STDEV(Calculations!O24:X24)))</f>
      </c>
    </row>
    <row r="24" spans="1:14" ht="13.5">
      <c r="A24" s="2" t="str">
        <f>'Gene Table'!D24</f>
        <v>Cpt2</v>
      </c>
      <c r="B24" s="3" t="s">
        <v>227</v>
      </c>
      <c r="C24" s="149">
        <v>23.676785</v>
      </c>
      <c r="D24" s="150"/>
      <c r="E24" s="150"/>
      <c r="F24" s="150"/>
      <c r="G24" s="150"/>
      <c r="H24" s="150"/>
      <c r="I24" s="150"/>
      <c r="J24" s="150"/>
      <c r="K24" s="150"/>
      <c r="L24" s="150"/>
      <c r="M24" s="153">
        <f>IF(ISERROR(AVERAGE(Calculations!O25:X25)),"",AVERAGE(Calculations!O25:X25))</f>
        <v>23.676785</v>
      </c>
      <c r="N24" s="154">
        <f>IF(ISERROR(STDEV(Calculations!O25:X25)),"",IF(COUNT(Calculations!O25:X25)&lt;3,"N/A",STDEV(Calculations!O25:X25)))</f>
      </c>
    </row>
    <row r="25" spans="1:14" ht="13.5">
      <c r="A25" s="2" t="str">
        <f>'Gene Table'!D25</f>
        <v>Cyp2e1</v>
      </c>
      <c r="B25" s="3" t="s">
        <v>233</v>
      </c>
      <c r="C25" s="149">
        <v>18.661057</v>
      </c>
      <c r="D25" s="150"/>
      <c r="E25" s="150"/>
      <c r="F25" s="150"/>
      <c r="G25" s="150"/>
      <c r="H25" s="150"/>
      <c r="I25" s="150"/>
      <c r="J25" s="150"/>
      <c r="K25" s="150"/>
      <c r="L25" s="150"/>
      <c r="M25" s="153">
        <f>IF(ISERROR(AVERAGE(Calculations!O26:X26)),"",AVERAGE(Calculations!O26:X26))</f>
        <v>18.661057</v>
      </c>
      <c r="N25" s="154">
        <f>IF(ISERROR(STDEV(Calculations!O26:X26)),"",IF(COUNT(Calculations!O26:X26)&lt;3,"N/A",STDEV(Calculations!O26:X26)))</f>
      </c>
    </row>
    <row r="26" spans="1:14" ht="13.5">
      <c r="A26" s="2" t="str">
        <f>'Gene Table'!D26</f>
        <v>Cyp7a1</v>
      </c>
      <c r="B26" s="3" t="s">
        <v>239</v>
      </c>
      <c r="C26" s="149">
        <v>23.643747</v>
      </c>
      <c r="D26" s="150"/>
      <c r="E26" s="150"/>
      <c r="F26" s="150"/>
      <c r="G26" s="150"/>
      <c r="H26" s="150"/>
      <c r="I26" s="150"/>
      <c r="J26" s="150"/>
      <c r="K26" s="150"/>
      <c r="L26" s="150"/>
      <c r="M26" s="153">
        <f>IF(ISERROR(AVERAGE(Calculations!O27:X27)),"",AVERAGE(Calculations!O27:X27))</f>
        <v>23.643747</v>
      </c>
      <c r="N26" s="154">
        <f>IF(ISERROR(STDEV(Calculations!O27:X27)),"",IF(COUNT(Calculations!O27:X27)&lt;3,"N/A",STDEV(Calculations!O27:X27)))</f>
      </c>
    </row>
    <row r="27" spans="1:14" ht="13.5">
      <c r="A27" s="2" t="str">
        <f>'Gene Table'!D27</f>
        <v>Dgat2</v>
      </c>
      <c r="B27" s="3" t="s">
        <v>245</v>
      </c>
      <c r="C27" s="149">
        <v>22.67915</v>
      </c>
      <c r="D27" s="150"/>
      <c r="E27" s="150"/>
      <c r="F27" s="150"/>
      <c r="G27" s="150"/>
      <c r="H27" s="150"/>
      <c r="I27" s="150"/>
      <c r="J27" s="150"/>
      <c r="K27" s="150"/>
      <c r="L27" s="150"/>
      <c r="M27" s="153">
        <f>IF(ISERROR(AVERAGE(Calculations!O28:X28)),"",AVERAGE(Calculations!O28:X28))</f>
        <v>22.67915</v>
      </c>
      <c r="N27" s="154">
        <f>IF(ISERROR(STDEV(Calculations!O28:X28)),"",IF(COUNT(Calculations!O28:X28)&lt;3,"N/A",STDEV(Calculations!O28:X28)))</f>
      </c>
    </row>
    <row r="28" spans="1:14" ht="13.5">
      <c r="A28" s="2" t="str">
        <f>'Gene Table'!D28</f>
        <v>Fabp1</v>
      </c>
      <c r="B28" s="3" t="s">
        <v>251</v>
      </c>
      <c r="C28" s="149">
        <v>18.515882</v>
      </c>
      <c r="D28" s="150"/>
      <c r="E28" s="150"/>
      <c r="F28" s="150"/>
      <c r="G28" s="150"/>
      <c r="H28" s="150"/>
      <c r="I28" s="150"/>
      <c r="J28" s="150"/>
      <c r="K28" s="150"/>
      <c r="L28" s="150"/>
      <c r="M28" s="153">
        <f>IF(ISERROR(AVERAGE(Calculations!O29:X29)),"",AVERAGE(Calculations!O29:X29))</f>
        <v>18.515882</v>
      </c>
      <c r="N28" s="154">
        <f>IF(ISERROR(STDEV(Calculations!O29:X29)),"",IF(COUNT(Calculations!O29:X29)&lt;3,"N/A",STDEV(Calculations!O29:X29)))</f>
      </c>
    </row>
    <row r="29" spans="1:14" ht="13.5">
      <c r="A29" s="2" t="str">
        <f>'Gene Table'!D29</f>
        <v>Fabp3</v>
      </c>
      <c r="B29" s="3" t="s">
        <v>257</v>
      </c>
      <c r="C29" s="149">
        <v>28.479147</v>
      </c>
      <c r="D29" s="150"/>
      <c r="E29" s="150"/>
      <c r="F29" s="150"/>
      <c r="G29" s="150"/>
      <c r="H29" s="150"/>
      <c r="I29" s="150"/>
      <c r="J29" s="150"/>
      <c r="K29" s="150"/>
      <c r="L29" s="150"/>
      <c r="M29" s="153">
        <f>IF(ISERROR(AVERAGE(Calculations!O30:X30)),"",AVERAGE(Calculations!O30:X30))</f>
        <v>28.479147</v>
      </c>
      <c r="N29" s="154">
        <f>IF(ISERROR(STDEV(Calculations!O30:X30)),"",IF(COUNT(Calculations!O30:X30)&lt;3,"N/A",STDEV(Calculations!O30:X30)))</f>
      </c>
    </row>
    <row r="30" spans="1:14" ht="13.5">
      <c r="A30" s="2" t="str">
        <f>'Gene Table'!D30</f>
        <v>Fabp5</v>
      </c>
      <c r="B30" s="3" t="s">
        <v>263</v>
      </c>
      <c r="C30" s="149">
        <v>25.401367</v>
      </c>
      <c r="D30" s="150"/>
      <c r="E30" s="150"/>
      <c r="F30" s="150"/>
      <c r="G30" s="150"/>
      <c r="H30" s="150"/>
      <c r="I30" s="150"/>
      <c r="J30" s="150"/>
      <c r="K30" s="150"/>
      <c r="L30" s="150"/>
      <c r="M30" s="153">
        <f>IF(ISERROR(AVERAGE(Calculations!O31:X31)),"",AVERAGE(Calculations!O31:X31))</f>
        <v>25.401367</v>
      </c>
      <c r="N30" s="154">
        <f>IF(ISERROR(STDEV(Calculations!O31:X31)),"",IF(COUNT(Calculations!O31:X31)&lt;3,"N/A",STDEV(Calculations!O31:X31)))</f>
      </c>
    </row>
    <row r="31" spans="1:14" ht="13.5">
      <c r="A31" s="2" t="str">
        <f>'Gene Table'!D31</f>
        <v>Fas</v>
      </c>
      <c r="B31" s="3" t="s">
        <v>269</v>
      </c>
      <c r="C31" s="149">
        <v>25.586554</v>
      </c>
      <c r="D31" s="150"/>
      <c r="E31" s="150"/>
      <c r="F31" s="150"/>
      <c r="G31" s="150"/>
      <c r="H31" s="150"/>
      <c r="I31" s="150"/>
      <c r="J31" s="150"/>
      <c r="K31" s="150"/>
      <c r="L31" s="150"/>
      <c r="M31" s="153">
        <f>IF(ISERROR(AVERAGE(Calculations!O32:X32)),"",AVERAGE(Calculations!O32:X32))</f>
        <v>25.586554</v>
      </c>
      <c r="N31" s="154">
        <f>IF(ISERROR(STDEV(Calculations!O32:X32)),"",IF(COUNT(Calculations!O32:X32)&lt;3,"N/A",STDEV(Calculations!O32:X32)))</f>
      </c>
    </row>
    <row r="32" spans="1:14" ht="13.5">
      <c r="A32" s="2" t="str">
        <f>'Gene Table'!D32</f>
        <v>Fasn</v>
      </c>
      <c r="B32" s="3" t="s">
        <v>275</v>
      </c>
      <c r="C32" s="149">
        <v>22.064102</v>
      </c>
      <c r="D32" s="150"/>
      <c r="E32" s="150"/>
      <c r="F32" s="150"/>
      <c r="G32" s="150"/>
      <c r="H32" s="150"/>
      <c r="I32" s="150"/>
      <c r="J32" s="150"/>
      <c r="K32" s="150"/>
      <c r="L32" s="150"/>
      <c r="M32" s="153">
        <f>IF(ISERROR(AVERAGE(Calculations!O33:X33)),"",AVERAGE(Calculations!O33:X33))</f>
        <v>22.064102</v>
      </c>
      <c r="N32" s="154">
        <f>IF(ISERROR(STDEV(Calculations!O33:X33)),"",IF(COUNT(Calculations!O33:X33)&lt;3,"N/A",STDEV(Calculations!O33:X33)))</f>
      </c>
    </row>
    <row r="33" spans="1:14" ht="13.5">
      <c r="A33" s="2" t="str">
        <f>'Gene Table'!D33</f>
        <v>Foxa2</v>
      </c>
      <c r="B33" s="3" t="s">
        <v>281</v>
      </c>
      <c r="C33" s="149">
        <v>26.14276</v>
      </c>
      <c r="D33" s="150"/>
      <c r="E33" s="150"/>
      <c r="F33" s="150"/>
      <c r="G33" s="150"/>
      <c r="H33" s="150"/>
      <c r="I33" s="150"/>
      <c r="J33" s="150"/>
      <c r="K33" s="150"/>
      <c r="L33" s="150"/>
      <c r="M33" s="153">
        <f>IF(ISERROR(AVERAGE(Calculations!O34:X34)),"",AVERAGE(Calculations!O34:X34))</f>
        <v>26.14276</v>
      </c>
      <c r="N33" s="154">
        <f>IF(ISERROR(STDEV(Calculations!O34:X34)),"",IF(COUNT(Calculations!O34:X34)&lt;3,"N/A",STDEV(Calculations!O34:X34)))</f>
      </c>
    </row>
    <row r="34" spans="1:14" ht="13.5">
      <c r="A34" s="2" t="str">
        <f>'Gene Table'!D34</f>
        <v>G6pc</v>
      </c>
      <c r="B34" s="3" t="s">
        <v>287</v>
      </c>
      <c r="C34" s="149">
        <v>21.439949</v>
      </c>
      <c r="D34" s="150"/>
      <c r="E34" s="150"/>
      <c r="F34" s="150"/>
      <c r="G34" s="150"/>
      <c r="H34" s="150"/>
      <c r="I34" s="150"/>
      <c r="J34" s="150"/>
      <c r="K34" s="150"/>
      <c r="L34" s="150"/>
      <c r="M34" s="153">
        <f>IF(ISERROR(AVERAGE(Calculations!O35:X35)),"",AVERAGE(Calculations!O35:X35))</f>
        <v>21.439949</v>
      </c>
      <c r="N34" s="154">
        <f>IF(ISERROR(STDEV(Calculations!O35:X35)),"",IF(COUNT(Calculations!O35:X35)&lt;3,"N/A",STDEV(Calculations!O35:X35)))</f>
      </c>
    </row>
    <row r="35" spans="1:14" ht="13.5">
      <c r="A35" s="2" t="str">
        <f>'Gene Table'!D35</f>
        <v>G6pdx</v>
      </c>
      <c r="B35" s="3" t="s">
        <v>293</v>
      </c>
      <c r="C35" s="149">
        <v>27.58484</v>
      </c>
      <c r="D35" s="150"/>
      <c r="E35" s="150"/>
      <c r="F35" s="150"/>
      <c r="G35" s="150"/>
      <c r="H35" s="150"/>
      <c r="I35" s="150"/>
      <c r="J35" s="150"/>
      <c r="K35" s="150"/>
      <c r="L35" s="150"/>
      <c r="M35" s="153">
        <f>IF(ISERROR(AVERAGE(Calculations!O36:X36)),"",AVERAGE(Calculations!O36:X36))</f>
        <v>27.58484</v>
      </c>
      <c r="N35" s="154">
        <f>IF(ISERROR(STDEV(Calculations!O36:X36)),"",IF(COUNT(Calculations!O36:X36)&lt;3,"N/A",STDEV(Calculations!O36:X36)))</f>
      </c>
    </row>
    <row r="36" spans="1:14" ht="13.5">
      <c r="A36" s="2" t="str">
        <f>'Gene Table'!D36</f>
        <v>Gck</v>
      </c>
      <c r="B36" s="3" t="s">
        <v>299</v>
      </c>
      <c r="C36" s="149">
        <v>24.374023</v>
      </c>
      <c r="D36" s="150"/>
      <c r="E36" s="150"/>
      <c r="F36" s="150"/>
      <c r="G36" s="150"/>
      <c r="H36" s="150"/>
      <c r="I36" s="150"/>
      <c r="J36" s="150"/>
      <c r="K36" s="150"/>
      <c r="L36" s="150"/>
      <c r="M36" s="153">
        <f>IF(ISERROR(AVERAGE(Calculations!O37:X37)),"",AVERAGE(Calculations!O37:X37))</f>
        <v>24.374023</v>
      </c>
      <c r="N36" s="154">
        <f>IF(ISERROR(STDEV(Calculations!O37:X37)),"",IF(COUNT(Calculations!O37:X37)&lt;3,"N/A",STDEV(Calculations!O37:X37)))</f>
      </c>
    </row>
    <row r="37" spans="1:14" ht="13.5">
      <c r="A37" s="2" t="str">
        <f>'Gene Table'!D37</f>
        <v>Gsk3b</v>
      </c>
      <c r="B37" s="3" t="s">
        <v>305</v>
      </c>
      <c r="C37" s="149">
        <v>23.56367</v>
      </c>
      <c r="D37" s="150"/>
      <c r="E37" s="150"/>
      <c r="F37" s="150"/>
      <c r="G37" s="150"/>
      <c r="H37" s="150"/>
      <c r="I37" s="150"/>
      <c r="J37" s="150"/>
      <c r="K37" s="150"/>
      <c r="L37" s="150"/>
      <c r="M37" s="153">
        <f>IF(ISERROR(AVERAGE(Calculations!O38:X38)),"",AVERAGE(Calculations!O38:X38))</f>
        <v>23.56367</v>
      </c>
      <c r="N37" s="154">
        <f>IF(ISERROR(STDEV(Calculations!O38:X38)),"",IF(COUNT(Calculations!O38:X38)&lt;3,"N/A",STDEV(Calculations!O38:X38)))</f>
      </c>
    </row>
    <row r="38" spans="1:14" ht="13.5">
      <c r="A38" s="2" t="str">
        <f>'Gene Table'!D38</f>
        <v>Gyk</v>
      </c>
      <c r="B38" s="3" t="s">
        <v>311</v>
      </c>
      <c r="C38" s="149">
        <v>26.389753</v>
      </c>
      <c r="D38" s="150"/>
      <c r="E38" s="150"/>
      <c r="F38" s="150"/>
      <c r="G38" s="150"/>
      <c r="H38" s="150"/>
      <c r="I38" s="150"/>
      <c r="J38" s="150"/>
      <c r="K38" s="150"/>
      <c r="L38" s="150"/>
      <c r="M38" s="153">
        <f>IF(ISERROR(AVERAGE(Calculations!O39:X39)),"",AVERAGE(Calculations!O39:X39))</f>
        <v>26.389753</v>
      </c>
      <c r="N38" s="154">
        <f>IF(ISERROR(STDEV(Calculations!O39:X39)),"",IF(COUNT(Calculations!O39:X39)&lt;3,"N/A",STDEV(Calculations!O39:X39)))</f>
      </c>
    </row>
    <row r="39" spans="1:14" ht="13.5">
      <c r="A39" s="2" t="str">
        <f>'Gene Table'!D39</f>
        <v>Hmgcr</v>
      </c>
      <c r="B39" s="3" t="s">
        <v>317</v>
      </c>
      <c r="C39" s="149">
        <v>25.929096</v>
      </c>
      <c r="D39" s="150"/>
      <c r="E39" s="150"/>
      <c r="F39" s="150"/>
      <c r="G39" s="150"/>
      <c r="H39" s="150"/>
      <c r="I39" s="150"/>
      <c r="J39" s="150"/>
      <c r="K39" s="150"/>
      <c r="L39" s="150"/>
      <c r="M39" s="153">
        <f>IF(ISERROR(AVERAGE(Calculations!O40:X40)),"",AVERAGE(Calculations!O40:X40))</f>
        <v>25.929096</v>
      </c>
      <c r="N39" s="154">
        <f>IF(ISERROR(STDEV(Calculations!O40:X40)),"",IF(COUNT(Calculations!O40:X40)&lt;3,"N/A",STDEV(Calculations!O40:X40)))</f>
      </c>
    </row>
    <row r="40" spans="1:14" ht="13.5">
      <c r="A40" s="2" t="str">
        <f>'Gene Table'!D40</f>
        <v>Hnf4a</v>
      </c>
      <c r="B40" s="3" t="s">
        <v>323</v>
      </c>
      <c r="C40" s="149">
        <v>20.128044</v>
      </c>
      <c r="D40" s="150"/>
      <c r="E40" s="150"/>
      <c r="F40" s="150"/>
      <c r="G40" s="150"/>
      <c r="H40" s="150"/>
      <c r="I40" s="150"/>
      <c r="J40" s="150"/>
      <c r="K40" s="150"/>
      <c r="L40" s="150"/>
      <c r="M40" s="153">
        <f>IF(ISERROR(AVERAGE(Calculations!O41:X41)),"",AVERAGE(Calculations!O41:X41))</f>
        <v>20.128044</v>
      </c>
      <c r="N40" s="154">
        <f>IF(ISERROR(STDEV(Calculations!O41:X41)),"",IF(COUNT(Calculations!O41:X41)&lt;3,"N/A",STDEV(Calculations!O41:X41)))</f>
      </c>
    </row>
    <row r="41" spans="1:14" ht="13.5">
      <c r="A41" s="2" t="str">
        <f>'Gene Table'!D41</f>
        <v>Ifng</v>
      </c>
      <c r="B41" s="3" t="s">
        <v>329</v>
      </c>
      <c r="C41" s="149">
        <v>32.776264</v>
      </c>
      <c r="D41" s="150"/>
      <c r="E41" s="150"/>
      <c r="F41" s="150"/>
      <c r="G41" s="150"/>
      <c r="H41" s="150"/>
      <c r="I41" s="150"/>
      <c r="J41" s="150"/>
      <c r="K41" s="150"/>
      <c r="L41" s="150"/>
      <c r="M41" s="153">
        <f>IF(ISERROR(AVERAGE(Calculations!O42:X42)),"",AVERAGE(Calculations!O42:X42))</f>
        <v>32.776264</v>
      </c>
      <c r="N41" s="154">
        <f>IF(ISERROR(STDEV(Calculations!O42:X42)),"",IF(COUNT(Calculations!O42:X42)&lt;3,"N/A",STDEV(Calculations!O42:X42)))</f>
      </c>
    </row>
    <row r="42" spans="1:14" ht="13.5">
      <c r="A42" s="2" t="str">
        <f>'Gene Table'!D42</f>
        <v>Igf1</v>
      </c>
      <c r="B42" s="3" t="s">
        <v>335</v>
      </c>
      <c r="C42" s="149">
        <v>18.736912</v>
      </c>
      <c r="D42" s="150"/>
      <c r="E42" s="150"/>
      <c r="F42" s="150"/>
      <c r="G42" s="150"/>
      <c r="H42" s="150"/>
      <c r="I42" s="150"/>
      <c r="J42" s="150"/>
      <c r="K42" s="150"/>
      <c r="L42" s="150"/>
      <c r="M42" s="153">
        <f>IF(ISERROR(AVERAGE(Calculations!O43:X43)),"",AVERAGE(Calculations!O43:X43))</f>
        <v>18.736912</v>
      </c>
      <c r="N42" s="154">
        <f>IF(ISERROR(STDEV(Calculations!O43:X43)),"",IF(COUNT(Calculations!O43:X43)&lt;3,"N/A",STDEV(Calculations!O43:X43)))</f>
      </c>
    </row>
    <row r="43" spans="1:14" ht="13.5">
      <c r="A43" s="2" t="str">
        <f>'Gene Table'!D43</f>
        <v>Igfbp1</v>
      </c>
      <c r="B43" s="3" t="s">
        <v>341</v>
      </c>
      <c r="C43" s="149">
        <v>22.565777</v>
      </c>
      <c r="D43" s="150"/>
      <c r="E43" s="150"/>
      <c r="F43" s="150"/>
      <c r="G43" s="150"/>
      <c r="H43" s="150"/>
      <c r="I43" s="150"/>
      <c r="J43" s="150"/>
      <c r="K43" s="150"/>
      <c r="L43" s="150"/>
      <c r="M43" s="153">
        <f>IF(ISERROR(AVERAGE(Calculations!O44:X44)),"",AVERAGE(Calculations!O44:X44))</f>
        <v>22.565777</v>
      </c>
      <c r="N43" s="154">
        <f>IF(ISERROR(STDEV(Calculations!O44:X44)),"",IF(COUNT(Calculations!O44:X44)&lt;3,"N/A",STDEV(Calculations!O44:X44)))</f>
      </c>
    </row>
    <row r="44" spans="1:14" ht="13.5">
      <c r="A44" s="2" t="str">
        <f>'Gene Table'!D44</f>
        <v>Il10</v>
      </c>
      <c r="B44" s="3" t="s">
        <v>346</v>
      </c>
      <c r="C44" s="149">
        <v>33.170544</v>
      </c>
      <c r="D44" s="150"/>
      <c r="E44" s="150"/>
      <c r="F44" s="150"/>
      <c r="G44" s="150"/>
      <c r="H44" s="150"/>
      <c r="I44" s="150"/>
      <c r="J44" s="150"/>
      <c r="K44" s="150"/>
      <c r="L44" s="150"/>
      <c r="M44" s="153">
        <f>IF(ISERROR(AVERAGE(Calculations!O45:X45)),"",AVERAGE(Calculations!O45:X45))</f>
        <v>33.170544</v>
      </c>
      <c r="N44" s="154">
        <f>IF(ISERROR(STDEV(Calculations!O45:X45)),"",IF(COUNT(Calculations!O45:X45)&lt;3,"N/A",STDEV(Calculations!O45:X45)))</f>
      </c>
    </row>
    <row r="45" spans="1:14" ht="13.5">
      <c r="A45" s="2" t="str">
        <f>'Gene Table'!D45</f>
        <v>Il1b</v>
      </c>
      <c r="B45" s="3" t="s">
        <v>352</v>
      </c>
      <c r="C45" s="149">
        <v>27.732262</v>
      </c>
      <c r="D45" s="150"/>
      <c r="E45" s="150"/>
      <c r="F45" s="150"/>
      <c r="G45" s="150"/>
      <c r="H45" s="150"/>
      <c r="I45" s="150"/>
      <c r="J45" s="150"/>
      <c r="K45" s="150"/>
      <c r="L45" s="150"/>
      <c r="M45" s="153">
        <f>IF(ISERROR(AVERAGE(Calculations!O46:X46)),"",AVERAGE(Calculations!O46:X46))</f>
        <v>27.732262</v>
      </c>
      <c r="N45" s="154">
        <f>IF(ISERROR(STDEV(Calculations!O46:X46)),"",IF(COUNT(Calculations!O46:X46)&lt;3,"N/A",STDEV(Calculations!O46:X46)))</f>
      </c>
    </row>
    <row r="46" spans="1:14" ht="13.5">
      <c r="A46" s="2" t="str">
        <f>'Gene Table'!D46</f>
        <v>Il6</v>
      </c>
      <c r="B46" s="3" t="s">
        <v>358</v>
      </c>
      <c r="C46" s="149">
        <v>33.50877</v>
      </c>
      <c r="D46" s="150"/>
      <c r="E46" s="150"/>
      <c r="F46" s="150"/>
      <c r="G46" s="150"/>
      <c r="H46" s="150"/>
      <c r="I46" s="150"/>
      <c r="J46" s="150"/>
      <c r="K46" s="150"/>
      <c r="L46" s="150"/>
      <c r="M46" s="153">
        <f>IF(ISERROR(AVERAGE(Calculations!O47:X47)),"",AVERAGE(Calculations!O47:X47))</f>
        <v>33.50877</v>
      </c>
      <c r="N46" s="154">
        <f>IF(ISERROR(STDEV(Calculations!O47:X47)),"",IF(COUNT(Calculations!O47:X47)&lt;3,"N/A",STDEV(Calculations!O47:X47)))</f>
      </c>
    </row>
    <row r="47" spans="1:14" ht="13.5">
      <c r="A47" s="2" t="str">
        <f>'Gene Table'!D47</f>
        <v>Insr</v>
      </c>
      <c r="B47" s="3" t="s">
        <v>364</v>
      </c>
      <c r="C47" s="149">
        <v>24.54016</v>
      </c>
      <c r="D47" s="150"/>
      <c r="E47" s="150"/>
      <c r="F47" s="150"/>
      <c r="G47" s="150"/>
      <c r="H47" s="150"/>
      <c r="I47" s="150"/>
      <c r="J47" s="150"/>
      <c r="K47" s="150"/>
      <c r="L47" s="150"/>
      <c r="M47" s="153">
        <f>IF(ISERROR(AVERAGE(Calculations!O48:X48)),"",AVERAGE(Calculations!O48:X48))</f>
        <v>24.54016</v>
      </c>
      <c r="N47" s="154">
        <f>IF(ISERROR(STDEV(Calculations!O48:X48)),"",IF(COUNT(Calculations!O48:X48)&lt;3,"N/A",STDEV(Calculations!O48:X48)))</f>
      </c>
    </row>
    <row r="48" spans="1:14" ht="13.5">
      <c r="A48" s="2" t="str">
        <f>'Gene Table'!D48</f>
        <v>Irs1</v>
      </c>
      <c r="B48" s="3" t="s">
        <v>370</v>
      </c>
      <c r="C48" s="149">
        <v>24.300486</v>
      </c>
      <c r="D48" s="150"/>
      <c r="E48" s="150"/>
      <c r="F48" s="150"/>
      <c r="G48" s="150"/>
      <c r="H48" s="150"/>
      <c r="I48" s="150"/>
      <c r="J48" s="150"/>
      <c r="K48" s="150"/>
      <c r="L48" s="150"/>
      <c r="M48" s="153">
        <f>IF(ISERROR(AVERAGE(Calculations!O49:X49)),"",AVERAGE(Calculations!O49:X49))</f>
        <v>24.300486</v>
      </c>
      <c r="N48" s="154">
        <f>IF(ISERROR(STDEV(Calculations!O49:X49)),"",IF(COUNT(Calculations!O49:X49)&lt;3,"N/A",STDEV(Calculations!O49:X49)))</f>
      </c>
    </row>
    <row r="49" spans="1:14" ht="13.5">
      <c r="A49" s="2" t="str">
        <f>'Gene Table'!D49</f>
        <v>Ldlr</v>
      </c>
      <c r="B49" s="3" t="s">
        <v>376</v>
      </c>
      <c r="C49" s="149">
        <v>24.188515</v>
      </c>
      <c r="D49" s="150"/>
      <c r="E49" s="150"/>
      <c r="F49" s="150"/>
      <c r="G49" s="150"/>
      <c r="H49" s="150"/>
      <c r="I49" s="150"/>
      <c r="J49" s="150"/>
      <c r="K49" s="150"/>
      <c r="L49" s="150"/>
      <c r="M49" s="153">
        <f>IF(ISERROR(AVERAGE(Calculations!O50:X50)),"",AVERAGE(Calculations!O50:X50))</f>
        <v>24.188515</v>
      </c>
      <c r="N49" s="154">
        <f>IF(ISERROR(STDEV(Calculations!O50:X50)),"",IF(COUNT(Calculations!O50:X50)&lt;3,"N/A",STDEV(Calculations!O50:X50)))</f>
      </c>
    </row>
    <row r="50" spans="1:14" ht="13.5">
      <c r="A50" s="2" t="str">
        <f>'Gene Table'!D50</f>
        <v>Lepr</v>
      </c>
      <c r="B50" s="3" t="s">
        <v>382</v>
      </c>
      <c r="C50" s="149">
        <v>25.1737</v>
      </c>
      <c r="D50" s="150"/>
      <c r="E50" s="150"/>
      <c r="F50" s="150"/>
      <c r="G50" s="150"/>
      <c r="H50" s="150"/>
      <c r="I50" s="150"/>
      <c r="J50" s="150"/>
      <c r="K50" s="150"/>
      <c r="L50" s="150"/>
      <c r="M50" s="153">
        <f>IF(ISERROR(AVERAGE(Calculations!O51:X51)),"",AVERAGE(Calculations!O51:X51))</f>
        <v>25.1737</v>
      </c>
      <c r="N50" s="154">
        <f>IF(ISERROR(STDEV(Calculations!O51:X51)),"",IF(COUNT(Calculations!O51:X51)&lt;3,"N/A",STDEV(Calculations!O51:X51)))</f>
      </c>
    </row>
    <row r="51" spans="1:14" ht="13.5">
      <c r="A51" s="2" t="str">
        <f>'Gene Table'!D51</f>
        <v>Lpl</v>
      </c>
      <c r="B51" s="3" t="s">
        <v>388</v>
      </c>
      <c r="C51" s="149">
        <v>26.958414</v>
      </c>
      <c r="D51" s="150"/>
      <c r="E51" s="150"/>
      <c r="F51" s="150"/>
      <c r="G51" s="150"/>
      <c r="H51" s="150"/>
      <c r="I51" s="150"/>
      <c r="J51" s="150"/>
      <c r="K51" s="150"/>
      <c r="L51" s="150"/>
      <c r="M51" s="153">
        <f>IF(ISERROR(AVERAGE(Calculations!O52:X52)),"",AVERAGE(Calculations!O52:X52))</f>
        <v>26.958414</v>
      </c>
      <c r="N51" s="154">
        <f>IF(ISERROR(STDEV(Calculations!O52:X52)),"",IF(COUNT(Calculations!O52:X52)&lt;3,"N/A",STDEV(Calculations!O52:X52)))</f>
      </c>
    </row>
    <row r="52" spans="1:14" ht="13.5">
      <c r="A52" s="2" t="str">
        <f>'Gene Table'!D52</f>
        <v>Mapk1</v>
      </c>
      <c r="B52" s="3" t="s">
        <v>393</v>
      </c>
      <c r="C52" s="149">
        <v>25.329235</v>
      </c>
      <c r="D52" s="150"/>
      <c r="E52" s="150"/>
      <c r="F52" s="150"/>
      <c r="G52" s="150"/>
      <c r="H52" s="150"/>
      <c r="I52" s="150"/>
      <c r="J52" s="150"/>
      <c r="K52" s="150"/>
      <c r="L52" s="150"/>
      <c r="M52" s="153">
        <f>IF(ISERROR(AVERAGE(Calculations!O53:X53)),"",AVERAGE(Calculations!O53:X53))</f>
        <v>25.329235</v>
      </c>
      <c r="N52" s="154">
        <f>IF(ISERROR(STDEV(Calculations!O53:X53)),"",IF(COUNT(Calculations!O53:X53)&lt;3,"N/A",STDEV(Calculations!O53:X53)))</f>
      </c>
    </row>
    <row r="53" spans="1:14" ht="13.5">
      <c r="A53" s="2" t="str">
        <f>'Gene Table'!D53</f>
        <v>Mapk8</v>
      </c>
      <c r="B53" s="3" t="s">
        <v>399</v>
      </c>
      <c r="C53" s="149">
        <v>24.215578</v>
      </c>
      <c r="D53" s="150"/>
      <c r="E53" s="150"/>
      <c r="F53" s="150"/>
      <c r="G53" s="150"/>
      <c r="H53" s="150"/>
      <c r="I53" s="150"/>
      <c r="J53" s="150"/>
      <c r="K53" s="150"/>
      <c r="L53" s="150"/>
      <c r="M53" s="153">
        <f>IF(ISERROR(AVERAGE(Calculations!O54:X54)),"",AVERAGE(Calculations!O54:X54))</f>
        <v>24.215578</v>
      </c>
      <c r="N53" s="154">
        <f>IF(ISERROR(STDEV(Calculations!O54:X54)),"",IF(COUNT(Calculations!O54:X54)&lt;3,"N/A",STDEV(Calculations!O54:X54)))</f>
      </c>
    </row>
    <row r="54" spans="1:14" ht="13.5">
      <c r="A54" s="2" t="str">
        <f>'Gene Table'!D54</f>
        <v>Mlxipl</v>
      </c>
      <c r="B54" s="3" t="s">
        <v>405</v>
      </c>
      <c r="C54" s="149">
        <v>21.138622</v>
      </c>
      <c r="D54" s="150"/>
      <c r="E54" s="150"/>
      <c r="F54" s="150"/>
      <c r="G54" s="150"/>
      <c r="H54" s="150"/>
      <c r="I54" s="150"/>
      <c r="J54" s="150"/>
      <c r="K54" s="150"/>
      <c r="L54" s="150"/>
      <c r="M54" s="153">
        <f>IF(ISERROR(AVERAGE(Calculations!O55:X55)),"",AVERAGE(Calculations!O55:X55))</f>
        <v>21.138622</v>
      </c>
      <c r="N54" s="154">
        <f>IF(ISERROR(STDEV(Calculations!O55:X55)),"",IF(COUNT(Calculations!O55:X55)&lt;3,"N/A",STDEV(Calculations!O55:X55)))</f>
      </c>
    </row>
    <row r="55" spans="1:14" ht="13.5">
      <c r="A55" s="2" t="str">
        <f>'Gene Table'!D55</f>
        <v>Mtor</v>
      </c>
      <c r="B55" s="3" t="s">
        <v>411</v>
      </c>
      <c r="C55" s="149">
        <v>25.874987</v>
      </c>
      <c r="D55" s="150"/>
      <c r="E55" s="150"/>
      <c r="F55" s="150"/>
      <c r="G55" s="150"/>
      <c r="H55" s="150"/>
      <c r="I55" s="150"/>
      <c r="J55" s="150"/>
      <c r="K55" s="150"/>
      <c r="L55" s="150"/>
      <c r="M55" s="153">
        <f>IF(ISERROR(AVERAGE(Calculations!O56:X56)),"",AVERAGE(Calculations!O56:X56))</f>
        <v>25.874987</v>
      </c>
      <c r="N55" s="154">
        <f>IF(ISERROR(STDEV(Calculations!O56:X56)),"",IF(COUNT(Calculations!O56:X56)&lt;3,"N/A",STDEV(Calculations!O56:X56)))</f>
      </c>
    </row>
    <row r="56" spans="1:14" ht="13.5">
      <c r="A56" s="2" t="str">
        <f>'Gene Table'!D56</f>
        <v>Ndufb6</v>
      </c>
      <c r="B56" s="3" t="s">
        <v>417</v>
      </c>
      <c r="C56" s="149">
        <v>24.98925</v>
      </c>
      <c r="D56" s="150"/>
      <c r="E56" s="150"/>
      <c r="F56" s="150"/>
      <c r="G56" s="150"/>
      <c r="H56" s="150"/>
      <c r="I56" s="150"/>
      <c r="J56" s="150"/>
      <c r="K56" s="150"/>
      <c r="L56" s="150"/>
      <c r="M56" s="153">
        <f>IF(ISERROR(AVERAGE(Calculations!O57:X57)),"",AVERAGE(Calculations!O57:X57))</f>
        <v>24.98925</v>
      </c>
      <c r="N56" s="154">
        <f>IF(ISERROR(STDEV(Calculations!O57:X57)),"",IF(COUNT(Calculations!O57:X57)&lt;3,"N/A",STDEV(Calculations!O57:X57)))</f>
      </c>
    </row>
    <row r="57" spans="1:14" ht="13.5">
      <c r="A57" s="2" t="str">
        <f>'Gene Table'!D57</f>
        <v>Nfkb1</v>
      </c>
      <c r="B57" s="3" t="s">
        <v>423</v>
      </c>
      <c r="C57" s="149">
        <v>25.855125</v>
      </c>
      <c r="D57" s="150"/>
      <c r="E57" s="150"/>
      <c r="F57" s="150"/>
      <c r="G57" s="150"/>
      <c r="H57" s="150"/>
      <c r="I57" s="150"/>
      <c r="J57" s="150"/>
      <c r="K57" s="150"/>
      <c r="L57" s="150"/>
      <c r="M57" s="153">
        <f>IF(ISERROR(AVERAGE(Calculations!O58:X58)),"",AVERAGE(Calculations!O58:X58))</f>
        <v>25.855125</v>
      </c>
      <c r="N57" s="154">
        <f>IF(ISERROR(STDEV(Calculations!O58:X58)),"",IF(COUNT(Calculations!O58:X58)&lt;3,"N/A",STDEV(Calculations!O58:X58)))</f>
      </c>
    </row>
    <row r="58" spans="1:14" ht="13.5">
      <c r="A58" s="2" t="str">
        <f>'Gene Table'!D58</f>
        <v>Nr1h2</v>
      </c>
      <c r="B58" s="3" t="s">
        <v>429</v>
      </c>
      <c r="C58" s="149">
        <v>24.172182</v>
      </c>
      <c r="D58" s="150"/>
      <c r="E58" s="150"/>
      <c r="F58" s="150"/>
      <c r="G58" s="150"/>
      <c r="H58" s="150"/>
      <c r="I58" s="150"/>
      <c r="J58" s="150"/>
      <c r="K58" s="150"/>
      <c r="L58" s="150"/>
      <c r="M58" s="153">
        <f>IF(ISERROR(AVERAGE(Calculations!O59:X59)),"",AVERAGE(Calculations!O59:X59))</f>
        <v>24.172182</v>
      </c>
      <c r="N58" s="154">
        <f>IF(ISERROR(STDEV(Calculations!O59:X59)),"",IF(COUNT(Calculations!O59:X59)&lt;3,"N/A",STDEV(Calculations!O59:X59)))</f>
      </c>
    </row>
    <row r="59" spans="1:14" ht="13.5">
      <c r="A59" s="2" t="str">
        <f>'Gene Table'!D59</f>
        <v>Nr1h3</v>
      </c>
      <c r="B59" s="3" t="s">
        <v>435</v>
      </c>
      <c r="C59" s="149">
        <v>23.444069</v>
      </c>
      <c r="D59" s="150"/>
      <c r="E59" s="150"/>
      <c r="F59" s="150"/>
      <c r="G59" s="150"/>
      <c r="H59" s="150"/>
      <c r="I59" s="150"/>
      <c r="J59" s="150"/>
      <c r="K59" s="150"/>
      <c r="L59" s="150"/>
      <c r="M59" s="153">
        <f>IF(ISERROR(AVERAGE(Calculations!O60:X60)),"",AVERAGE(Calculations!O60:X60))</f>
        <v>23.444069</v>
      </c>
      <c r="N59" s="154">
        <f>IF(ISERROR(STDEV(Calculations!O60:X60)),"",IF(COUNT(Calculations!O60:X60)&lt;3,"N/A",STDEV(Calculations!O60:X60)))</f>
      </c>
    </row>
    <row r="60" spans="1:14" ht="13.5">
      <c r="A60" s="2" t="str">
        <f>'Gene Table'!D60</f>
        <v>Nr1h4</v>
      </c>
      <c r="B60" s="3" t="s">
        <v>441</v>
      </c>
      <c r="C60" s="149">
        <v>20.777811</v>
      </c>
      <c r="D60" s="150"/>
      <c r="E60" s="150"/>
      <c r="F60" s="150"/>
      <c r="G60" s="150"/>
      <c r="H60" s="150"/>
      <c r="I60" s="150"/>
      <c r="J60" s="150"/>
      <c r="K60" s="150"/>
      <c r="L60" s="150"/>
      <c r="M60" s="153">
        <f>IF(ISERROR(AVERAGE(Calculations!O61:X61)),"",AVERAGE(Calculations!O61:X61))</f>
        <v>20.777811</v>
      </c>
      <c r="N60" s="154">
        <f>IF(ISERROR(STDEV(Calculations!O61:X61)),"",IF(COUNT(Calculations!O61:X61)&lt;3,"N/A",STDEV(Calculations!O61:X61)))</f>
      </c>
    </row>
    <row r="61" spans="1:14" ht="13.5">
      <c r="A61" s="2" t="str">
        <f>'Gene Table'!D61</f>
        <v>Pck2</v>
      </c>
      <c r="B61" s="3" t="s">
        <v>447</v>
      </c>
      <c r="C61" s="149">
        <v>26.753498</v>
      </c>
      <c r="D61" s="150"/>
      <c r="E61" s="150"/>
      <c r="F61" s="150"/>
      <c r="G61" s="150"/>
      <c r="H61" s="150"/>
      <c r="I61" s="150"/>
      <c r="J61" s="150"/>
      <c r="K61" s="150"/>
      <c r="L61" s="150"/>
      <c r="M61" s="153">
        <f>IF(ISERROR(AVERAGE(Calculations!O62:X62)),"",AVERAGE(Calculations!O62:X62))</f>
        <v>26.753498</v>
      </c>
      <c r="N61" s="154">
        <f>IF(ISERROR(STDEV(Calculations!O62:X62)),"",IF(COUNT(Calculations!O62:X62)&lt;3,"N/A",STDEV(Calculations!O62:X62)))</f>
      </c>
    </row>
    <row r="62" spans="1:14" ht="13.5">
      <c r="A62" s="2" t="str">
        <f>'Gene Table'!D62</f>
        <v>Pdk4</v>
      </c>
      <c r="B62" s="3" t="s">
        <v>453</v>
      </c>
      <c r="C62" s="149">
        <v>26.710825</v>
      </c>
      <c r="D62" s="150"/>
      <c r="E62" s="150"/>
      <c r="F62" s="150"/>
      <c r="G62" s="150"/>
      <c r="H62" s="150"/>
      <c r="I62" s="150"/>
      <c r="J62" s="150"/>
      <c r="K62" s="150"/>
      <c r="L62" s="150"/>
      <c r="M62" s="153">
        <f>IF(ISERROR(AVERAGE(Calculations!O63:X63)),"",AVERAGE(Calculations!O63:X63))</f>
        <v>26.710825</v>
      </c>
      <c r="N62" s="154">
        <f>IF(ISERROR(STDEV(Calculations!O63:X63)),"",IF(COUNT(Calculations!O63:X63)&lt;3,"N/A",STDEV(Calculations!O63:X63)))</f>
      </c>
    </row>
    <row r="63" spans="1:14" ht="13.5">
      <c r="A63" s="2" t="str">
        <f>'Gene Table'!D63</f>
        <v>Pik3ca</v>
      </c>
      <c r="B63" s="3" t="s">
        <v>459</v>
      </c>
      <c r="C63" s="149">
        <v>26.414343</v>
      </c>
      <c r="D63" s="150"/>
      <c r="E63" s="150"/>
      <c r="F63" s="150"/>
      <c r="G63" s="150"/>
      <c r="H63" s="150"/>
      <c r="I63" s="150"/>
      <c r="J63" s="150"/>
      <c r="K63" s="150"/>
      <c r="L63" s="150"/>
      <c r="M63" s="153">
        <f>IF(ISERROR(AVERAGE(Calculations!O64:X64)),"",AVERAGE(Calculations!O64:X64))</f>
        <v>26.414343</v>
      </c>
      <c r="N63" s="154">
        <f>IF(ISERROR(STDEV(Calculations!O64:X64)),"",IF(COUNT(Calculations!O64:X64)&lt;3,"N/A",STDEV(Calculations!O64:X64)))</f>
      </c>
    </row>
    <row r="64" spans="1:14" ht="13.5">
      <c r="A64" s="2" t="str">
        <f>'Gene Table'!D64</f>
        <v>Pik3r1</v>
      </c>
      <c r="B64" s="3" t="s">
        <v>465</v>
      </c>
      <c r="C64" s="149">
        <v>25.57394</v>
      </c>
      <c r="D64" s="150"/>
      <c r="E64" s="150"/>
      <c r="F64" s="150"/>
      <c r="G64" s="150"/>
      <c r="H64" s="150"/>
      <c r="I64" s="150"/>
      <c r="J64" s="150"/>
      <c r="K64" s="150"/>
      <c r="L64" s="150"/>
      <c r="M64" s="153">
        <f>IF(ISERROR(AVERAGE(Calculations!O65:X65)),"",AVERAGE(Calculations!O65:X65))</f>
        <v>25.57394</v>
      </c>
      <c r="N64" s="154">
        <f>IF(ISERROR(STDEV(Calculations!O65:X65)),"",IF(COUNT(Calculations!O65:X65)&lt;3,"N/A",STDEV(Calculations!O65:X65)))</f>
      </c>
    </row>
    <row r="65" spans="1:14" ht="13.5">
      <c r="A65" s="2" t="str">
        <f>'Gene Table'!D65</f>
        <v>Pklr</v>
      </c>
      <c r="B65" s="3" t="s">
        <v>471</v>
      </c>
      <c r="C65" s="149">
        <v>20.884743</v>
      </c>
      <c r="D65" s="150"/>
      <c r="E65" s="150"/>
      <c r="F65" s="150"/>
      <c r="G65" s="150"/>
      <c r="H65" s="150"/>
      <c r="I65" s="150"/>
      <c r="J65" s="150"/>
      <c r="K65" s="150"/>
      <c r="L65" s="150"/>
      <c r="M65" s="153">
        <f>IF(ISERROR(AVERAGE(Calculations!O66:X66)),"",AVERAGE(Calculations!O66:X66))</f>
        <v>20.884743</v>
      </c>
      <c r="N65" s="154">
        <f>IF(ISERROR(STDEV(Calculations!O66:X66)),"",IF(COUNT(Calculations!O66:X66)&lt;3,"N/A",STDEV(Calculations!O66:X66)))</f>
      </c>
    </row>
    <row r="66" spans="1:14" ht="13.5">
      <c r="A66" s="2" t="str">
        <f>'Gene Table'!D66</f>
        <v>Ppa1</v>
      </c>
      <c r="B66" s="3" t="s">
        <v>477</v>
      </c>
      <c r="C66" s="149">
        <v>25.252922</v>
      </c>
      <c r="D66" s="150"/>
      <c r="E66" s="150"/>
      <c r="F66" s="150"/>
      <c r="G66" s="150"/>
      <c r="H66" s="150"/>
      <c r="I66" s="150"/>
      <c r="J66" s="150"/>
      <c r="K66" s="150"/>
      <c r="L66" s="150"/>
      <c r="M66" s="153">
        <f>IF(ISERROR(AVERAGE(Calculations!O67:X67)),"",AVERAGE(Calculations!O67:X67))</f>
        <v>25.252922</v>
      </c>
      <c r="N66" s="154">
        <f>IF(ISERROR(STDEV(Calculations!O67:X67)),"",IF(COUNT(Calculations!O67:X67)&lt;3,"N/A",STDEV(Calculations!O67:X67)))</f>
      </c>
    </row>
    <row r="67" spans="1:14" ht="13.5">
      <c r="A67" s="2" t="str">
        <f>'Gene Table'!D67</f>
        <v>Ppara</v>
      </c>
      <c r="B67" s="3" t="s">
        <v>483</v>
      </c>
      <c r="C67" s="149">
        <v>22.586157</v>
      </c>
      <c r="D67" s="150"/>
      <c r="E67" s="150"/>
      <c r="F67" s="150"/>
      <c r="G67" s="150"/>
      <c r="H67" s="150"/>
      <c r="I67" s="150"/>
      <c r="J67" s="150"/>
      <c r="K67" s="150"/>
      <c r="L67" s="150"/>
      <c r="M67" s="153">
        <f>IF(ISERROR(AVERAGE(Calculations!O68:X68)),"",AVERAGE(Calculations!O68:X68))</f>
        <v>22.586157</v>
      </c>
      <c r="N67" s="154">
        <f>IF(ISERROR(STDEV(Calculations!O68:X68)),"",IF(COUNT(Calculations!O68:X68)&lt;3,"N/A",STDEV(Calculations!O68:X68)))</f>
      </c>
    </row>
    <row r="68" spans="1:14" ht="13.5">
      <c r="A68" s="2" t="str">
        <f>'Gene Table'!D68</f>
        <v>Ppard</v>
      </c>
      <c r="B68" s="3" t="s">
        <v>489</v>
      </c>
      <c r="C68" s="149">
        <v>26.723679</v>
      </c>
      <c r="D68" s="150"/>
      <c r="E68" s="150"/>
      <c r="F68" s="150"/>
      <c r="G68" s="150"/>
      <c r="H68" s="150"/>
      <c r="I68" s="150"/>
      <c r="J68" s="150"/>
      <c r="K68" s="150"/>
      <c r="L68" s="150"/>
      <c r="M68" s="153">
        <f>IF(ISERROR(AVERAGE(Calculations!O69:X69)),"",AVERAGE(Calculations!O69:X69))</f>
        <v>26.723679</v>
      </c>
      <c r="N68" s="154">
        <f>IF(ISERROR(STDEV(Calculations!O69:X69)),"",IF(COUNT(Calculations!O69:X69)&lt;3,"N/A",STDEV(Calculations!O69:X69)))</f>
      </c>
    </row>
    <row r="69" spans="1:14" ht="13.5">
      <c r="A69" s="2" t="str">
        <f>'Gene Table'!D69</f>
        <v>Pparg</v>
      </c>
      <c r="B69" s="3" t="s">
        <v>495</v>
      </c>
      <c r="C69" s="149">
        <v>26.081715</v>
      </c>
      <c r="D69" s="150"/>
      <c r="E69" s="150"/>
      <c r="F69" s="150"/>
      <c r="G69" s="150"/>
      <c r="H69" s="150"/>
      <c r="I69" s="150"/>
      <c r="J69" s="150"/>
      <c r="K69" s="150"/>
      <c r="L69" s="150"/>
      <c r="M69" s="153">
        <f>IF(ISERROR(AVERAGE(Calculations!O70:X70)),"",AVERAGE(Calculations!O70:X70))</f>
        <v>26.081715</v>
      </c>
      <c r="N69" s="154">
        <f>IF(ISERROR(STDEV(Calculations!O70:X70)),"",IF(COUNT(Calculations!O70:X70)&lt;3,"N/A",STDEV(Calculations!O70:X70)))</f>
      </c>
    </row>
    <row r="70" spans="1:14" ht="13.5">
      <c r="A70" s="2" t="str">
        <f>'Gene Table'!D70</f>
        <v>Ppargc1a</v>
      </c>
      <c r="B70" s="3" t="s">
        <v>501</v>
      </c>
      <c r="C70" s="149">
        <v>24.758268</v>
      </c>
      <c r="D70" s="150"/>
      <c r="E70" s="150"/>
      <c r="F70" s="150"/>
      <c r="G70" s="150"/>
      <c r="H70" s="150"/>
      <c r="I70" s="150"/>
      <c r="J70" s="150"/>
      <c r="K70" s="150"/>
      <c r="L70" s="150"/>
      <c r="M70" s="153">
        <f>IF(ISERROR(AVERAGE(Calculations!O71:X71)),"",AVERAGE(Calculations!O71:X71))</f>
        <v>24.758268</v>
      </c>
      <c r="N70" s="154">
        <f>IF(ISERROR(STDEV(Calculations!O71:X71)),"",IF(COUNT(Calculations!O71:X71)&lt;3,"N/A",STDEV(Calculations!O71:X71)))</f>
      </c>
    </row>
    <row r="71" spans="1:14" ht="13.5">
      <c r="A71" s="2" t="str">
        <f>'Gene Table'!D71</f>
        <v>Prkaa1</v>
      </c>
      <c r="B71" s="3" t="s">
        <v>507</v>
      </c>
      <c r="C71" s="149">
        <v>27.212082</v>
      </c>
      <c r="D71" s="150"/>
      <c r="E71" s="150"/>
      <c r="F71" s="150"/>
      <c r="G71" s="150"/>
      <c r="H71" s="150"/>
      <c r="I71" s="150"/>
      <c r="J71" s="150"/>
      <c r="K71" s="150"/>
      <c r="L71" s="150"/>
      <c r="M71" s="153">
        <f>IF(ISERROR(AVERAGE(Calculations!O72:X72)),"",AVERAGE(Calculations!O72:X72))</f>
        <v>27.212082</v>
      </c>
      <c r="N71" s="154">
        <f>IF(ISERROR(STDEV(Calculations!O72:X72)),"",IF(COUNT(Calculations!O72:X72)&lt;3,"N/A",STDEV(Calculations!O72:X72)))</f>
      </c>
    </row>
    <row r="72" spans="1:14" ht="13.5">
      <c r="A72" s="2" t="str">
        <f>'Gene Table'!D72</f>
        <v>Ptpn1</v>
      </c>
      <c r="B72" s="3" t="s">
        <v>513</v>
      </c>
      <c r="C72" s="149">
        <v>25.052048</v>
      </c>
      <c r="D72" s="150"/>
      <c r="E72" s="150"/>
      <c r="F72" s="150"/>
      <c r="G72" s="150"/>
      <c r="H72" s="150"/>
      <c r="I72" s="150"/>
      <c r="J72" s="150"/>
      <c r="K72" s="150"/>
      <c r="L72" s="150"/>
      <c r="M72" s="153">
        <f>IF(ISERROR(AVERAGE(Calculations!O73:X73)),"",AVERAGE(Calculations!O73:X73))</f>
        <v>25.052048</v>
      </c>
      <c r="N72" s="154">
        <f>IF(ISERROR(STDEV(Calculations!O73:X73)),"",IF(COUNT(Calculations!O73:X73)&lt;3,"N/A",STDEV(Calculations!O73:X73)))</f>
      </c>
    </row>
    <row r="73" spans="1:14" ht="13.5">
      <c r="A73" s="2" t="str">
        <f>'Gene Table'!D73</f>
        <v>Rbp4</v>
      </c>
      <c r="B73" s="3" t="s">
        <v>519</v>
      </c>
      <c r="C73" s="149">
        <v>21.479311</v>
      </c>
      <c r="D73" s="150"/>
      <c r="E73" s="150"/>
      <c r="F73" s="150"/>
      <c r="G73" s="150"/>
      <c r="H73" s="150"/>
      <c r="I73" s="150"/>
      <c r="J73" s="150"/>
      <c r="K73" s="150"/>
      <c r="L73" s="150"/>
      <c r="M73" s="153">
        <f>IF(ISERROR(AVERAGE(Calculations!O74:X74)),"",AVERAGE(Calculations!O74:X74))</f>
        <v>21.479311</v>
      </c>
      <c r="N73" s="154">
        <f>IF(ISERROR(STDEV(Calculations!O74:X74)),"",IF(COUNT(Calculations!O74:X74)&lt;3,"N/A",STDEV(Calculations!O74:X74)))</f>
      </c>
    </row>
    <row r="74" spans="1:14" ht="13.5">
      <c r="A74" s="2" t="str">
        <f>'Gene Table'!D74</f>
        <v>Rxra</v>
      </c>
      <c r="B74" s="3" t="s">
        <v>525</v>
      </c>
      <c r="C74" s="149">
        <v>23.554745</v>
      </c>
      <c r="D74" s="150"/>
      <c r="E74" s="150"/>
      <c r="F74" s="150"/>
      <c r="G74" s="150"/>
      <c r="H74" s="150"/>
      <c r="I74" s="150"/>
      <c r="J74" s="150"/>
      <c r="K74" s="150"/>
      <c r="L74" s="150"/>
      <c r="M74" s="153">
        <f>IF(ISERROR(AVERAGE(Calculations!O75:X75)),"",AVERAGE(Calculations!O75:X75))</f>
        <v>23.554745</v>
      </c>
      <c r="N74" s="154">
        <f>IF(ISERROR(STDEV(Calculations!O75:X75)),"",IF(COUNT(Calculations!O75:X75)&lt;3,"N/A",STDEV(Calculations!O75:X75)))</f>
      </c>
    </row>
    <row r="75" spans="1:14" ht="13.5">
      <c r="A75" s="2" t="str">
        <f>'Gene Table'!D75</f>
        <v>Scd1</v>
      </c>
      <c r="B75" s="3" t="s">
        <v>531</v>
      </c>
      <c r="C75" s="149">
        <v>24.519098</v>
      </c>
      <c r="D75" s="150"/>
      <c r="E75" s="150"/>
      <c r="F75" s="150"/>
      <c r="G75" s="150"/>
      <c r="H75" s="150"/>
      <c r="I75" s="150"/>
      <c r="J75" s="150"/>
      <c r="K75" s="150"/>
      <c r="L75" s="150"/>
      <c r="M75" s="153">
        <f>IF(ISERROR(AVERAGE(Calculations!O76:X76)),"",AVERAGE(Calculations!O76:X76))</f>
        <v>24.519098</v>
      </c>
      <c r="N75" s="154">
        <f>IF(ISERROR(STDEV(Calculations!O76:X76)),"",IF(COUNT(Calculations!O76:X76)&lt;3,"N/A",STDEV(Calculations!O76:X76)))</f>
      </c>
    </row>
    <row r="76" spans="1:14" ht="13.5">
      <c r="A76" s="2" t="str">
        <f>'Gene Table'!D76</f>
        <v>Serpine1</v>
      </c>
      <c r="B76" s="3" t="s">
        <v>537</v>
      </c>
      <c r="C76" s="149">
        <v>30.570456</v>
      </c>
      <c r="D76" s="150"/>
      <c r="E76" s="150"/>
      <c r="F76" s="150"/>
      <c r="G76" s="150"/>
      <c r="H76" s="150"/>
      <c r="I76" s="150"/>
      <c r="J76" s="150"/>
      <c r="K76" s="150"/>
      <c r="L76" s="150"/>
      <c r="M76" s="153">
        <f>IF(ISERROR(AVERAGE(Calculations!O77:X77)),"",AVERAGE(Calculations!O77:X77))</f>
        <v>30.570456</v>
      </c>
      <c r="N76" s="154">
        <f>IF(ISERROR(STDEV(Calculations!O77:X77)),"",IF(COUNT(Calculations!O77:X77)&lt;3,"N/A",STDEV(Calculations!O77:X77)))</f>
      </c>
    </row>
    <row r="77" spans="1:14" ht="13.5">
      <c r="A77" s="2" t="str">
        <f>'Gene Table'!D77</f>
        <v>Slc27a5</v>
      </c>
      <c r="B77" s="3" t="s">
        <v>543</v>
      </c>
      <c r="C77" s="149">
        <v>20.793262</v>
      </c>
      <c r="D77" s="150"/>
      <c r="E77" s="150"/>
      <c r="F77" s="150"/>
      <c r="G77" s="150"/>
      <c r="H77" s="150"/>
      <c r="I77" s="150"/>
      <c r="J77" s="150"/>
      <c r="K77" s="150"/>
      <c r="L77" s="150"/>
      <c r="M77" s="153">
        <f>IF(ISERROR(AVERAGE(Calculations!O78:X78)),"",AVERAGE(Calculations!O78:X78))</f>
        <v>20.793262</v>
      </c>
      <c r="N77" s="154">
        <f>IF(ISERROR(STDEV(Calculations!O78:X78)),"",IF(COUNT(Calculations!O78:X78)&lt;3,"N/A",STDEV(Calculations!O78:X78)))</f>
      </c>
    </row>
    <row r="78" spans="1:14" ht="13.5">
      <c r="A78" s="2" t="str">
        <f>'Gene Table'!D78</f>
        <v>Slc2a1</v>
      </c>
      <c r="B78" s="3" t="s">
        <v>549</v>
      </c>
      <c r="C78" s="149">
        <v>26.752867</v>
      </c>
      <c r="D78" s="150"/>
      <c r="E78" s="150"/>
      <c r="F78" s="150"/>
      <c r="G78" s="150"/>
      <c r="H78" s="150"/>
      <c r="I78" s="150"/>
      <c r="J78" s="150"/>
      <c r="K78" s="150"/>
      <c r="L78" s="150"/>
      <c r="M78" s="153">
        <f>IF(ISERROR(AVERAGE(Calculations!O79:X79)),"",AVERAGE(Calculations!O79:X79))</f>
        <v>26.752867</v>
      </c>
      <c r="N78" s="154">
        <f>IF(ISERROR(STDEV(Calculations!O79:X79)),"",IF(COUNT(Calculations!O79:X79)&lt;3,"N/A",STDEV(Calculations!O79:X79)))</f>
      </c>
    </row>
    <row r="79" spans="1:14" ht="13.5">
      <c r="A79" s="2" t="str">
        <f>'Gene Table'!D79</f>
        <v>Slc2a2</v>
      </c>
      <c r="B79" s="3" t="s">
        <v>555</v>
      </c>
      <c r="C79" s="149">
        <v>22.596828</v>
      </c>
      <c r="D79" s="150"/>
      <c r="E79" s="150"/>
      <c r="F79" s="150"/>
      <c r="G79" s="150"/>
      <c r="H79" s="150"/>
      <c r="I79" s="150"/>
      <c r="J79" s="150"/>
      <c r="K79" s="150"/>
      <c r="L79" s="150"/>
      <c r="M79" s="153">
        <f>IF(ISERROR(AVERAGE(Calculations!O80:X80)),"",AVERAGE(Calculations!O80:X80))</f>
        <v>22.596828</v>
      </c>
      <c r="N79" s="154">
        <f>IF(ISERROR(STDEV(Calculations!O80:X80)),"",IF(COUNT(Calculations!O80:X80)&lt;3,"N/A",STDEV(Calculations!O80:X80)))</f>
      </c>
    </row>
    <row r="80" spans="1:14" ht="13.5">
      <c r="A80" s="2" t="str">
        <f>'Gene Table'!D80</f>
        <v>Slc2a4</v>
      </c>
      <c r="B80" s="3" t="s">
        <v>561</v>
      </c>
      <c r="C80" s="149">
        <v>30.602425</v>
      </c>
      <c r="D80" s="150"/>
      <c r="E80" s="150"/>
      <c r="F80" s="150"/>
      <c r="G80" s="150"/>
      <c r="H80" s="150"/>
      <c r="I80" s="150"/>
      <c r="J80" s="150"/>
      <c r="K80" s="150"/>
      <c r="L80" s="150"/>
      <c r="M80" s="153">
        <f>IF(ISERROR(AVERAGE(Calculations!O81:X81)),"",AVERAGE(Calculations!O81:X81))</f>
        <v>30.602425</v>
      </c>
      <c r="N80" s="154">
        <f>IF(ISERROR(STDEV(Calculations!O81:X81)),"",IF(COUNT(Calculations!O81:X81)&lt;3,"N/A",STDEV(Calculations!O81:X81)))</f>
      </c>
    </row>
    <row r="81" spans="1:14" ht="13.5">
      <c r="A81" s="2" t="str">
        <f>'Gene Table'!D81</f>
        <v>Socs3</v>
      </c>
      <c r="B81" s="3" t="s">
        <v>567</v>
      </c>
      <c r="C81" s="149">
        <v>25.9035</v>
      </c>
      <c r="D81" s="150"/>
      <c r="E81" s="150"/>
      <c r="F81" s="150"/>
      <c r="G81" s="150"/>
      <c r="H81" s="150"/>
      <c r="I81" s="150"/>
      <c r="J81" s="150"/>
      <c r="K81" s="150"/>
      <c r="L81" s="150"/>
      <c r="M81" s="153">
        <f>IF(ISERROR(AVERAGE(Calculations!O82:X82)),"",AVERAGE(Calculations!O82:X82))</f>
        <v>25.9035</v>
      </c>
      <c r="N81" s="154">
        <f>IF(ISERROR(STDEV(Calculations!O82:X82)),"",IF(COUNT(Calculations!O82:X82)&lt;3,"N/A",STDEV(Calculations!O82:X82)))</f>
      </c>
    </row>
    <row r="82" spans="1:14" ht="13.5">
      <c r="A82" s="2" t="str">
        <f>'Gene Table'!D82</f>
        <v>Srebf1</v>
      </c>
      <c r="B82" s="3" t="s">
        <v>573</v>
      </c>
      <c r="C82" s="149">
        <v>23.482615</v>
      </c>
      <c r="D82" s="150"/>
      <c r="E82" s="150"/>
      <c r="F82" s="150"/>
      <c r="G82" s="150"/>
      <c r="H82" s="150"/>
      <c r="I82" s="150"/>
      <c r="J82" s="150"/>
      <c r="K82" s="150"/>
      <c r="L82" s="150"/>
      <c r="M82" s="153">
        <f>IF(ISERROR(AVERAGE(Calculations!O83:X83)),"",AVERAGE(Calculations!O83:X83))</f>
        <v>23.482615</v>
      </c>
      <c r="N82" s="154">
        <f>IF(ISERROR(STDEV(Calculations!O83:X83)),"",IF(COUNT(Calculations!O83:X83)&lt;3,"N/A",STDEV(Calculations!O83:X83)))</f>
      </c>
    </row>
    <row r="83" spans="1:14" ht="13.5">
      <c r="A83" s="2" t="str">
        <f>'Gene Table'!D83</f>
        <v>Srebf2</v>
      </c>
      <c r="B83" s="3" t="s">
        <v>579</v>
      </c>
      <c r="C83" s="149">
        <v>24.698343</v>
      </c>
      <c r="D83" s="150"/>
      <c r="E83" s="150"/>
      <c r="F83" s="150"/>
      <c r="G83" s="150"/>
      <c r="H83" s="150"/>
      <c r="I83" s="150"/>
      <c r="J83" s="150"/>
      <c r="K83" s="150"/>
      <c r="L83" s="150"/>
      <c r="M83" s="153">
        <f>IF(ISERROR(AVERAGE(Calculations!O84:X84)),"",AVERAGE(Calculations!O84:X84))</f>
        <v>24.698343</v>
      </c>
      <c r="N83" s="154">
        <f>IF(ISERROR(STDEV(Calculations!O84:X84)),"",IF(COUNT(Calculations!O84:X84)&lt;3,"N/A",STDEV(Calculations!O84:X84)))</f>
      </c>
    </row>
    <row r="84" spans="1:14" ht="13.5">
      <c r="A84" s="2" t="str">
        <f>'Gene Table'!D84</f>
        <v>Stat3</v>
      </c>
      <c r="B84" s="3" t="s">
        <v>585</v>
      </c>
      <c r="C84" s="149">
        <v>22.915003</v>
      </c>
      <c r="D84" s="150"/>
      <c r="E84" s="150"/>
      <c r="F84" s="150"/>
      <c r="G84" s="150"/>
      <c r="H84" s="150"/>
      <c r="I84" s="150"/>
      <c r="J84" s="150"/>
      <c r="K84" s="150"/>
      <c r="L84" s="150"/>
      <c r="M84" s="153">
        <f>IF(ISERROR(AVERAGE(Calculations!O85:X85)),"",AVERAGE(Calculations!O85:X85))</f>
        <v>22.915003</v>
      </c>
      <c r="N84" s="154">
        <f>IF(ISERROR(STDEV(Calculations!O85:X85)),"",IF(COUNT(Calculations!O85:X85)&lt;3,"N/A",STDEV(Calculations!O85:X85)))</f>
      </c>
    </row>
    <row r="85" spans="1:14" ht="13.5">
      <c r="A85" s="2" t="str">
        <f>'Gene Table'!D85</f>
        <v>Tnf</v>
      </c>
      <c r="B85" s="3" t="s">
        <v>591</v>
      </c>
      <c r="C85" s="149">
        <v>30.826443</v>
      </c>
      <c r="D85" s="150"/>
      <c r="E85" s="150"/>
      <c r="F85" s="150"/>
      <c r="G85" s="150"/>
      <c r="H85" s="150"/>
      <c r="I85" s="150"/>
      <c r="J85" s="150"/>
      <c r="K85" s="150"/>
      <c r="L85" s="150"/>
      <c r="M85" s="153">
        <f>IF(ISERROR(AVERAGE(Calculations!O86:X86)),"",AVERAGE(Calculations!O86:X86))</f>
        <v>30.826443</v>
      </c>
      <c r="N85" s="154">
        <f>IF(ISERROR(STDEV(Calculations!O86:X86)),"",IF(COUNT(Calculations!O86:X86)&lt;3,"N/A",STDEV(Calculations!O86:X86)))</f>
      </c>
    </row>
    <row r="86" spans="1:14" ht="13.5">
      <c r="A86" s="2" t="str">
        <f>'Gene Table'!D86</f>
        <v>Xbp1</v>
      </c>
      <c r="B86" s="3" t="s">
        <v>597</v>
      </c>
      <c r="C86" s="149">
        <v>21.865137</v>
      </c>
      <c r="D86" s="150"/>
      <c r="E86" s="150"/>
      <c r="F86" s="150"/>
      <c r="G86" s="150"/>
      <c r="H86" s="150"/>
      <c r="I86" s="150"/>
      <c r="J86" s="150"/>
      <c r="K86" s="150"/>
      <c r="L86" s="150"/>
      <c r="M86" s="153">
        <f>IF(ISERROR(AVERAGE(Calculations!O87:X87)),"",AVERAGE(Calculations!O87:X87))</f>
        <v>21.865137</v>
      </c>
      <c r="N86" s="154">
        <f>IF(ISERROR(STDEV(Calculations!O87:X87)),"",IF(COUNT(Calculations!O87:X87)&lt;3,"N/A",STDEV(Calculations!O87:X87)))</f>
      </c>
    </row>
    <row r="87" spans="1:14" ht="13.5">
      <c r="A87" s="2" t="str">
        <f>'Gene Table'!D87</f>
        <v>Actb</v>
      </c>
      <c r="B87" s="3" t="s">
        <v>79</v>
      </c>
      <c r="C87" s="149">
        <v>21.690767</v>
      </c>
      <c r="D87" s="150"/>
      <c r="E87" s="150"/>
      <c r="F87" s="150"/>
      <c r="G87" s="150"/>
      <c r="H87" s="150"/>
      <c r="I87" s="150"/>
      <c r="J87" s="150"/>
      <c r="K87" s="150"/>
      <c r="L87" s="150"/>
      <c r="M87" s="153">
        <f>IF(ISERROR(AVERAGE(Calculations!O88:X88)),"",AVERAGE(Calculations!O88:X88))</f>
        <v>21.690767</v>
      </c>
      <c r="N87" s="154">
        <f>IF(ISERROR(STDEV(Calculations!O88:X88)),"",IF(COUNT(Calculations!O88:X88)&lt;3,"N/A",STDEV(Calculations!O88:X88)))</f>
      </c>
    </row>
    <row r="88" spans="1:14" ht="13.5">
      <c r="A88" s="2" t="str">
        <f>'Gene Table'!D88</f>
        <v>B2m</v>
      </c>
      <c r="B88" s="3" t="s">
        <v>81</v>
      </c>
      <c r="C88" s="149">
        <v>15.7484</v>
      </c>
      <c r="D88" s="150"/>
      <c r="E88" s="150"/>
      <c r="F88" s="150"/>
      <c r="G88" s="150"/>
      <c r="H88" s="150"/>
      <c r="I88" s="150"/>
      <c r="J88" s="150"/>
      <c r="K88" s="150"/>
      <c r="L88" s="150"/>
      <c r="M88" s="153">
        <f>IF(ISERROR(AVERAGE(Calculations!O89:X89)),"",AVERAGE(Calculations!O89:X89))</f>
        <v>15.7484</v>
      </c>
      <c r="N88" s="154">
        <f>IF(ISERROR(STDEV(Calculations!O89:X89)),"",IF(COUNT(Calculations!O89:X89)&lt;3,"N/A",STDEV(Calculations!O89:X89)))</f>
      </c>
    </row>
    <row r="89" spans="1:14" ht="13.5">
      <c r="A89" s="2" t="str">
        <f>'Gene Table'!D89</f>
        <v>Gapdh</v>
      </c>
      <c r="B89" s="3" t="s">
        <v>83</v>
      </c>
      <c r="C89" s="149">
        <v>20.792809</v>
      </c>
      <c r="D89" s="150"/>
      <c r="E89" s="150"/>
      <c r="F89" s="150"/>
      <c r="G89" s="150"/>
      <c r="H89" s="150"/>
      <c r="I89" s="150"/>
      <c r="J89" s="150"/>
      <c r="K89" s="150"/>
      <c r="L89" s="150"/>
      <c r="M89" s="153">
        <f>IF(ISERROR(AVERAGE(Calculations!O90:X90)),"",AVERAGE(Calculations!O90:X90))</f>
        <v>20.792809</v>
      </c>
      <c r="N89" s="154">
        <f>IF(ISERROR(STDEV(Calculations!O90:X90)),"",IF(COUNT(Calculations!O90:X90)&lt;3,"N/A",STDEV(Calculations!O90:X90)))</f>
      </c>
    </row>
    <row r="90" spans="1:14" ht="13.5">
      <c r="A90" s="2" t="str">
        <f>'Gene Table'!D90</f>
        <v>Gusb</v>
      </c>
      <c r="B90" s="3" t="s">
        <v>85</v>
      </c>
      <c r="C90" s="149">
        <v>25.796408</v>
      </c>
      <c r="D90" s="150"/>
      <c r="E90" s="150"/>
      <c r="F90" s="150"/>
      <c r="G90" s="150"/>
      <c r="H90" s="150"/>
      <c r="I90" s="150"/>
      <c r="J90" s="150"/>
      <c r="K90" s="150"/>
      <c r="L90" s="150"/>
      <c r="M90" s="153">
        <f>IF(ISERROR(AVERAGE(Calculations!O91:X91)),"",AVERAGE(Calculations!O91:X91))</f>
        <v>25.796408</v>
      </c>
      <c r="N90" s="154">
        <f>IF(ISERROR(STDEV(Calculations!O91:X91)),"",IF(COUNT(Calculations!O91:X91)&lt;3,"N/A",STDEV(Calculations!O91:X91)))</f>
      </c>
    </row>
    <row r="91" spans="1:14" ht="13.5">
      <c r="A91" s="2" t="str">
        <f>'Gene Table'!D91</f>
        <v>Hsp90ab1</v>
      </c>
      <c r="B91" s="3" t="s">
        <v>86</v>
      </c>
      <c r="C91" s="149">
        <v>20.402847</v>
      </c>
      <c r="D91" s="150"/>
      <c r="E91" s="150"/>
      <c r="F91" s="150"/>
      <c r="G91" s="150"/>
      <c r="H91" s="150"/>
      <c r="I91" s="150"/>
      <c r="J91" s="150"/>
      <c r="K91" s="150"/>
      <c r="L91" s="150"/>
      <c r="M91" s="153">
        <f>IF(ISERROR(AVERAGE(Calculations!O92:X92)),"",AVERAGE(Calculations!O92:X92))</f>
        <v>20.402847</v>
      </c>
      <c r="N91" s="154">
        <f>IF(ISERROR(STDEV(Calculations!O92:X92)),"",IF(COUNT(Calculations!O92:X92)&lt;3,"N/A",STDEV(Calculations!O92:X92)))</f>
      </c>
    </row>
    <row r="92" spans="1:14" ht="13.5">
      <c r="A92" s="2" t="str">
        <f>'Gene Table'!D92</f>
        <v>MGDC</v>
      </c>
      <c r="B92" s="3" t="s">
        <v>627</v>
      </c>
      <c r="C92" s="149" t="s">
        <v>662</v>
      </c>
      <c r="D92" s="150"/>
      <c r="E92" s="150"/>
      <c r="F92" s="150"/>
      <c r="G92" s="150"/>
      <c r="H92" s="150"/>
      <c r="I92" s="150"/>
      <c r="J92" s="150"/>
      <c r="K92" s="150"/>
      <c r="L92" s="150"/>
      <c r="M92" s="153">
        <f>IF(ISERROR(AVERAGE(Calculations!O93:X93)),"",AVERAGE(Calculations!O93:X93))</f>
        <v>35</v>
      </c>
      <c r="N92" s="154">
        <f>IF(ISERROR(STDEV(Calculations!O93:X93)),"",IF(COUNT(Calculations!O93:X93)&lt;3,"N/A",STDEV(Calculations!O93:X93)))</f>
      </c>
    </row>
    <row r="93" spans="1:14" ht="13.5">
      <c r="A93" s="2" t="str">
        <f>'Gene Table'!D93</f>
        <v>RTC</v>
      </c>
      <c r="B93" s="3" t="s">
        <v>633</v>
      </c>
      <c r="C93" s="149" t="s">
        <v>662</v>
      </c>
      <c r="D93" s="150"/>
      <c r="E93" s="150"/>
      <c r="F93" s="150"/>
      <c r="G93" s="150"/>
      <c r="H93" s="150"/>
      <c r="I93" s="150"/>
      <c r="J93" s="150"/>
      <c r="K93" s="150"/>
      <c r="L93" s="150"/>
      <c r="M93" s="153">
        <f>IF(ISERROR(AVERAGE(Calculations!O94:X94)),"",AVERAGE(Calculations!O94:X94))</f>
        <v>35</v>
      </c>
      <c r="N93" s="154">
        <f>IF(ISERROR(STDEV(Calculations!O94:X94)),"",IF(COUNT(Calculations!O94:X94)&lt;3,"N/A",STDEV(Calculations!O94:X94)))</f>
      </c>
    </row>
    <row r="94" spans="1:14" ht="13.5">
      <c r="A94" s="2" t="str">
        <f>'Gene Table'!D94</f>
        <v>RTC</v>
      </c>
      <c r="B94" s="3" t="s">
        <v>637</v>
      </c>
      <c r="C94" s="149" t="s">
        <v>662</v>
      </c>
      <c r="D94" s="150"/>
      <c r="E94" s="150"/>
      <c r="F94" s="150"/>
      <c r="G94" s="150"/>
      <c r="H94" s="150"/>
      <c r="I94" s="150"/>
      <c r="J94" s="150"/>
      <c r="K94" s="150"/>
      <c r="L94" s="150"/>
      <c r="M94" s="153">
        <f>IF(ISERROR(AVERAGE(Calculations!O95:X95)),"",AVERAGE(Calculations!O95:X95))</f>
        <v>35</v>
      </c>
      <c r="N94" s="154">
        <f>IF(ISERROR(STDEV(Calculations!O95:X95)),"",IF(COUNT(Calculations!O95:X95)&lt;3,"N/A",STDEV(Calculations!O95:X95)))</f>
      </c>
    </row>
    <row r="95" spans="1:14" ht="13.5">
      <c r="A95" s="2" t="str">
        <f>'Gene Table'!D95</f>
        <v>RTC</v>
      </c>
      <c r="B95" s="3" t="s">
        <v>638</v>
      </c>
      <c r="C95" s="149" t="s">
        <v>662</v>
      </c>
      <c r="D95" s="150"/>
      <c r="E95" s="150"/>
      <c r="F95" s="150"/>
      <c r="G95" s="150"/>
      <c r="H95" s="150"/>
      <c r="I95" s="150"/>
      <c r="J95" s="150"/>
      <c r="K95" s="150"/>
      <c r="L95" s="150"/>
      <c r="M95" s="153">
        <f>IF(ISERROR(AVERAGE(Calculations!O96:X96)),"",AVERAGE(Calculations!O96:X96))</f>
        <v>35</v>
      </c>
      <c r="N95" s="154">
        <f>IF(ISERROR(STDEV(Calculations!O96:X96)),"",IF(COUNT(Calculations!O96:X96)&lt;3,"N/A",STDEV(Calculations!O96:X96)))</f>
      </c>
    </row>
    <row r="96" spans="1:14" ht="13.5">
      <c r="A96" s="2" t="str">
        <f>'Gene Table'!D96</f>
        <v>PPC</v>
      </c>
      <c r="B96" s="3" t="s">
        <v>639</v>
      </c>
      <c r="C96" s="149">
        <v>19.07225</v>
      </c>
      <c r="D96" s="150"/>
      <c r="E96" s="150"/>
      <c r="F96" s="150"/>
      <c r="G96" s="150"/>
      <c r="H96" s="150"/>
      <c r="I96" s="150"/>
      <c r="J96" s="150"/>
      <c r="K96" s="150"/>
      <c r="L96" s="150"/>
      <c r="M96" s="153">
        <f>IF(ISERROR(AVERAGE(Calculations!O97:X97)),"",AVERAGE(Calculations!O97:X97))</f>
        <v>19.07225</v>
      </c>
      <c r="N96" s="154">
        <f>IF(ISERROR(STDEV(Calculations!O97:X97)),"",IF(COUNT(Calculations!O97:X97)&lt;3,"N/A",STDEV(Calculations!O97:X97)))</f>
      </c>
    </row>
    <row r="97" spans="1:14" ht="13.5">
      <c r="A97" s="2" t="str">
        <f>'Gene Table'!D97</f>
        <v>PPC</v>
      </c>
      <c r="B97" s="3" t="s">
        <v>643</v>
      </c>
      <c r="C97" s="149">
        <v>19.196135</v>
      </c>
      <c r="D97" s="150"/>
      <c r="E97" s="150"/>
      <c r="F97" s="160"/>
      <c r="G97" s="160"/>
      <c r="H97" s="160"/>
      <c r="I97" s="160"/>
      <c r="J97" s="160"/>
      <c r="K97" s="160"/>
      <c r="L97" s="160"/>
      <c r="M97" s="153">
        <f>IF(ISERROR(AVERAGE(Calculations!O98:X98)),"",AVERAGE(Calculations!O98:X98))</f>
        <v>19.196135</v>
      </c>
      <c r="N97" s="154">
        <f>IF(ISERROR(STDEV(Calculations!O98:X98)),"",IF(COUNT(Calculations!O98:X98)&lt;3,"N/A",STDEV(Calculations!O98:X98)))</f>
      </c>
    </row>
    <row r="98" spans="1:14" ht="13.5">
      <c r="A98" s="2" t="str">
        <f>'Gene Table'!D98</f>
        <v>PPC</v>
      </c>
      <c r="B98" s="3" t="s">
        <v>38</v>
      </c>
      <c r="C98" s="149">
        <v>19.309126</v>
      </c>
      <c r="D98" s="150"/>
      <c r="E98" s="150"/>
      <c r="F98" s="160"/>
      <c r="G98" s="160"/>
      <c r="H98" s="160"/>
      <c r="I98" s="160"/>
      <c r="J98" s="160"/>
      <c r="K98" s="160"/>
      <c r="L98" s="160"/>
      <c r="M98" s="153">
        <f>IF(ISERROR(AVERAGE(Calculations!O99:X99)),"",AVERAGE(Calculations!O99:X99))</f>
        <v>19.309126</v>
      </c>
      <c r="N98" s="154">
        <f>IF(ISERROR(STDEV(Calculations!O99:X99)),"",IF(COUNT(Calculations!O99:X99)&lt;3,"N/A",STDEV(Calculations!O99:X99)))</f>
      </c>
    </row>
    <row r="100" spans="1:14" ht="12.75">
      <c r="A100" s="161" t="s">
        <v>663</v>
      </c>
      <c r="B100" s="162"/>
      <c r="C100" s="162"/>
      <c r="D100" s="162"/>
      <c r="E100" s="162"/>
      <c r="F100" s="162"/>
      <c r="G100" s="162"/>
      <c r="H100" s="162"/>
      <c r="I100" s="162"/>
      <c r="J100" s="162"/>
      <c r="K100" s="162"/>
      <c r="L100" s="162"/>
      <c r="M100" s="162"/>
      <c r="N100" s="165"/>
    </row>
    <row r="101" spans="1:14" ht="12.75">
      <c r="A101" s="163"/>
      <c r="B101" s="163"/>
      <c r="C101" s="163"/>
      <c r="D101" s="163"/>
      <c r="E101" s="163"/>
      <c r="F101" s="163"/>
      <c r="G101" s="163"/>
      <c r="H101" s="163"/>
      <c r="I101" s="163"/>
      <c r="J101" s="163"/>
      <c r="K101" s="163"/>
      <c r="L101" s="163"/>
      <c r="M101" s="163"/>
      <c r="N101" s="163"/>
    </row>
    <row r="102" ht="12.75">
      <c r="B102"/>
    </row>
    <row r="103" ht="12.75">
      <c r="B103"/>
    </row>
    <row r="105" ht="12.75">
      <c r="C105" s="164"/>
    </row>
    <row r="106" ht="12.75">
      <c r="C106" s="164"/>
    </row>
    <row r="107" ht="12.75">
      <c r="C107" s="164"/>
    </row>
    <row r="108" ht="12.75">
      <c r="C108" s="164"/>
    </row>
    <row r="109" ht="12.75">
      <c r="C109" s="164"/>
    </row>
  </sheetData>
  <sheetProtection/>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AA24"/>
  <sheetViews>
    <sheetView zoomScale="80" zoomScaleNormal="80" workbookViewId="0" topLeftCell="A1">
      <pane xSplit="1" topLeftCell="B1" activePane="topRight" state="frozen"/>
      <selection pane="topRight" activeCell="L33" sqref="L33"/>
    </sheetView>
  </sheetViews>
  <sheetFormatPr defaultColWidth="9.14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665</v>
      </c>
      <c r="C1" s="142" t="s">
        <v>52</v>
      </c>
      <c r="D1" s="18" t="str">
        <f>Results!C2</f>
        <v>N6</v>
      </c>
      <c r="E1" s="66"/>
      <c r="F1" s="66"/>
      <c r="G1" s="66"/>
      <c r="H1" s="66"/>
      <c r="I1" s="66"/>
      <c r="J1" s="66"/>
      <c r="K1" s="66"/>
      <c r="L1" s="66"/>
      <c r="M1" s="67"/>
      <c r="O1" s="7" t="s">
        <v>665</v>
      </c>
      <c r="Q1" s="142" t="s">
        <v>52</v>
      </c>
      <c r="R1" s="8" t="str">
        <f>Results!D2</f>
        <v>H6</v>
      </c>
      <c r="S1" s="8"/>
      <c r="T1" s="8"/>
      <c r="U1" s="8"/>
      <c r="V1" s="8"/>
      <c r="W1" s="8"/>
      <c r="X1" s="8"/>
      <c r="Y1" s="8"/>
      <c r="Z1" s="8"/>
      <c r="AA1" s="8"/>
    </row>
    <row r="2" spans="1:27" ht="12.75">
      <c r="A2" s="143"/>
      <c r="C2" s="142"/>
      <c r="D2" s="144" t="s">
        <v>75</v>
      </c>
      <c r="E2" s="144" t="s">
        <v>76</v>
      </c>
      <c r="F2" s="144" t="s">
        <v>77</v>
      </c>
      <c r="G2" s="144" t="s">
        <v>649</v>
      </c>
      <c r="H2" s="144" t="s">
        <v>650</v>
      </c>
      <c r="I2" s="144" t="s">
        <v>651</v>
      </c>
      <c r="J2" s="144" t="s">
        <v>652</v>
      </c>
      <c r="K2" s="144" t="s">
        <v>653</v>
      </c>
      <c r="L2" s="144" t="s">
        <v>654</v>
      </c>
      <c r="M2" s="144" t="s">
        <v>655</v>
      </c>
      <c r="O2" s="143"/>
      <c r="Q2" s="142"/>
      <c r="R2" s="144" t="s">
        <v>75</v>
      </c>
      <c r="S2" s="144" t="s">
        <v>76</v>
      </c>
      <c r="T2" s="144" t="s">
        <v>77</v>
      </c>
      <c r="U2" s="144" t="s">
        <v>649</v>
      </c>
      <c r="V2" s="144" t="s">
        <v>650</v>
      </c>
      <c r="W2" s="144" t="s">
        <v>651</v>
      </c>
      <c r="X2" s="144" t="s">
        <v>652</v>
      </c>
      <c r="Y2" s="144" t="s">
        <v>653</v>
      </c>
      <c r="Z2" s="144" t="s">
        <v>654</v>
      </c>
      <c r="AA2" s="144" t="s">
        <v>655</v>
      </c>
    </row>
    <row r="3" spans="1:27" ht="12.75">
      <c r="A3" s="145"/>
      <c r="C3" s="146">
        <f>IF(A3="","",IF(VLOOKUP($A3,'Test Sample Data'!$A$3:$L$98,2,FALSE)=0,"",VLOOKUP($A3,'Test Sample Data'!$A$3:$L$98,2,FALSE)))</f>
      </c>
      <c r="D3" s="3">
        <f>IF(A3="","",IF(VLOOKUP($A3,'Test Sample Data'!$A$3:$L$98,3,FALSE)=0,"",VLOOKUP($A3,'Test Sample Data'!$A$3:$L$98,3,FALSE)))</f>
      </c>
      <c r="E3" s="3">
        <f>IF(A3="","",IF(VLOOKUP($A3,'Test Sample Data'!$A$3:$L$98,4,FALSE)=0,"",VLOOKUP($A3,'Test Sample Data'!$A$3:$L$98,4,FALSE)))</f>
      </c>
      <c r="F3" s="3">
        <f>IF(A3="","",IF(VLOOKUP($A3,'Test Sample Data'!$A$3:$L$98,5,FALSE)=0,"",VLOOKUP($A3,'Test Sample Data'!$A$3:$L$98,5,FALSE)))</f>
      </c>
      <c r="G3" s="3">
        <f>IF(A3="","",IF(VLOOKUP($A3,'Test Sample Data'!$A$3:$L$98,6,FALSE)=0,"",VLOOKUP($A3,'Test Sample Data'!$A$3:$L$98,6,FALSE)))</f>
      </c>
      <c r="H3" s="3">
        <f>IF(A3="","",IF(VLOOKUP($A3,'Test Sample Data'!$A$3:$L$98,7,FALSE)=0,"",VLOOKUP($A3,'Test Sample Data'!$A$3:$L$98,7,FALSE)))</f>
      </c>
      <c r="I3" s="3">
        <f>IF(A3="","",IF(VLOOKUP($A3,'Test Sample Data'!$A$3:$L$98,8,FALSE)=0,"",VLOOKUP($A3,'Test Sample Data'!$A$3:$L$98,8,FALSE)))</f>
      </c>
      <c r="J3" s="3">
        <f>IF(A3="","",IF(VLOOKUP($A3,'Test Sample Data'!$A$3:$L$98,9,FALSE)=0,"",VLOOKUP($A3,'Test Sample Data'!$A$3:$L$98,9,FALSE)))</f>
      </c>
      <c r="K3" s="3">
        <f>IF(A3="","",IF(VLOOKUP($A3,'Test Sample Data'!$A$3:$L$98,10,FALSE)=0,"",VLOOKUP($A3,'Test Sample Data'!$A$3:$L$98,10,FALSE)))</f>
      </c>
      <c r="L3" s="3">
        <f>IF(A3="","",IF(VLOOKUP($A3,'Test Sample Data'!$A$3:$L$98,11,FALSE)=0,"",VLOOKUP($A3,'Test Sample Data'!$A$3:$L$98,11,FALSE)))</f>
      </c>
      <c r="M3" s="3">
        <f>IF(A3="","",IF(VLOOKUP($A3,'Test Sample Data'!$A$3:$L$98,12,FALSE)=0,"",VLOOKUP($A3,'Test Sample Data'!$A$3:$L$98,12,FALSE)))</f>
      </c>
      <c r="O3" s="148">
        <f>IF(A3=0,"",A3)</f>
      </c>
      <c r="Q3" s="2">
        <f>IF('Choose Housekeeping Genes'!C3=0,"",'Choose Housekeeping Genes'!C3)</f>
      </c>
      <c r="R3" s="3">
        <f>IF(A3="","",IF(VLOOKUP($A3,'Control Sample Data'!$A$3:$L$98,3,FALSE)=0,"",VLOOKUP($A3,'Control Sample Data'!$A$3:$L$98,3,FALSE)))</f>
      </c>
      <c r="S3" s="3">
        <f>IF(A3="","",IF(VLOOKUP($A3,'Control Sample Data'!$A$3:$L$98,4,FALSE)=0,"",VLOOKUP($A3,'Control Sample Data'!$A$3:$L$98,4,FALSE)))</f>
      </c>
      <c r="T3" s="3">
        <f>IF(A3="","",IF(VLOOKUP($A3,'Control Sample Data'!$A$3:$L$98,5,FALSE)=0,"",VLOOKUP($A3,'Control Sample Data'!$A$3:$L$98,5,FALSE)))</f>
      </c>
      <c r="U3" s="3">
        <f>IF(A3="","",IF(VLOOKUP($A3,'Control Sample Data'!$A$3:$L$98,6,FALSE)=0,"",VLOOKUP($A3,'Control Sample Data'!$A$3:$L$98,6,FALSE)))</f>
      </c>
      <c r="V3" s="3">
        <f>IF(A3="","",IF(VLOOKUP($A3,'Control Sample Data'!$A$3:$L$98,7,FALSE)=0,"",VLOOKUP($A3,'Control Sample Data'!$A$3:$L$98,7,FALSE)))</f>
      </c>
      <c r="W3" s="3">
        <f>IF(A3="","",IF(VLOOKUP($A3,'Control Sample Data'!$A$3:$L$98,8,FALSE)=0,"",VLOOKUP($A3,'Control Sample Data'!$A$3:$L$98,8,FALSE)))</f>
      </c>
      <c r="X3" s="3">
        <f>IF(A3="","",IF(VLOOKUP($A3,'Control Sample Data'!$A$3:$L$98,9,FALSE)=0,"",VLOOKUP($A3,'Control Sample Data'!$A$3:$L$98,9,FALSE)))</f>
      </c>
      <c r="Y3" s="3">
        <f>IF($A3="","",IF(VLOOKUP($A3,'Control Sample Data'!$A$3:$L$98,10,FALSE)=0,"",VLOOKUP($A3,'Control Sample Data'!$A$3:$L$98,10,FALSE)))</f>
      </c>
      <c r="Z3" s="3">
        <f>IF(A3="","",IF(VLOOKUP($A3,'Control Sample Data'!$A$3:$L$98,11,FALSE)=0,"",VLOOKUP($A3,'Control Sample Data'!$A$3:$L$98,11,FALSE)))</f>
      </c>
      <c r="AA3" s="3">
        <f>IF(A3="","",IF(VLOOKUP($A3,'Control Sample Data'!$A$3:$L$98,12,FALSE)=0,"",VLOOKUP($A3,'Control Sample Data'!$A$3:$L$98,12,FALSE)))</f>
      </c>
    </row>
    <row r="4" spans="1:27" ht="12" customHeight="1">
      <c r="A4" s="145" t="s">
        <v>609</v>
      </c>
      <c r="C4" s="146" t="str">
        <f>IF(A4="","",IF(VLOOKUP($A4,'Test Sample Data'!$A$3:$L$98,2,FALSE)=0,"",VLOOKUP($A4,'Test Sample Data'!$A$3:$L$98,2,FALSE)))</f>
        <v>H02</v>
      </c>
      <c r="D4" s="3">
        <f>IF(A4="","",IF(VLOOKUP($A4,'Test Sample Data'!$A$3:$L$98,3,FALSE)=0,"",VLOOKUP($A4,'Test Sample Data'!$A$3:$L$98,3,FALSE)))</f>
        <v>15.752917</v>
      </c>
      <c r="E4" s="3">
        <f>IF(A4="","",IF(VLOOKUP($A4,'Test Sample Data'!$A$3:$L$98,4,FALSE)=0,"",VLOOKUP($A4,'Test Sample Data'!$A$3:$L$98,4,FALSE)))</f>
      </c>
      <c r="F4" s="3">
        <f>IF(A4="","",IF(VLOOKUP($A4,'Test Sample Data'!$A$3:$L$98,5,FALSE)=0,"",VLOOKUP($A4,'Test Sample Data'!$A$3:$L$98,5,FALSE)))</f>
      </c>
      <c r="G4" s="3">
        <f>IF(A4="","",IF(VLOOKUP($A4,'Test Sample Data'!$A$3:$L$98,6,FALSE)=0,"",VLOOKUP($A4,'Test Sample Data'!$A$3:$L$98,6,FALSE)))</f>
      </c>
      <c r="H4" s="3">
        <f>IF(A4="","",IF(VLOOKUP($A4,'Test Sample Data'!$A$3:$L$98,7,FALSE)=0,"",VLOOKUP($A4,'Test Sample Data'!$A$3:$L$98,7,FALSE)))</f>
      </c>
      <c r="I4" s="3">
        <f>IF(A4="","",IF(VLOOKUP($A4,'Test Sample Data'!$A$3:$L$98,8,FALSE)=0,"",VLOOKUP($A4,'Test Sample Data'!$A$3:$L$98,8,FALSE)))</f>
      </c>
      <c r="J4" s="3">
        <f>IF(A4="","",IF(VLOOKUP($A4,'Test Sample Data'!$A$3:$L$98,9,FALSE)=0,"",VLOOKUP($A4,'Test Sample Data'!$A$3:$L$98,9,FALSE)))</f>
      </c>
      <c r="K4" s="3">
        <f>IF(A4="","",IF(VLOOKUP($A4,'Test Sample Data'!$A$3:$L$98,10,FALSE)=0,"",VLOOKUP($A4,'Test Sample Data'!$A$3:$L$98,10,FALSE)))</f>
      </c>
      <c r="L4" s="3">
        <f>IF(A4="","",IF(VLOOKUP($A4,'Test Sample Data'!$A$3:$L$98,11,FALSE)=0,"",VLOOKUP($A4,'Test Sample Data'!$A$3:$L$98,11,FALSE)))</f>
      </c>
      <c r="M4" s="3">
        <f>IF(A4="","",IF(VLOOKUP($A4,'Test Sample Data'!$A$3:$L$98,12,FALSE)=0,"",VLOOKUP($A4,'Test Sample Data'!$A$3:$L$98,12,FALSE)))</f>
      </c>
      <c r="O4" s="148" t="str">
        <f aca="true" t="shared" si="0" ref="O4:O22">IF(A4=0,"",A4)</f>
        <v>B2m</v>
      </c>
      <c r="Q4" s="2" t="str">
        <f>IF('Choose Housekeeping Genes'!C4=0,"",'Choose Housekeeping Genes'!C4)</f>
        <v>H02</v>
      </c>
      <c r="R4" s="3">
        <f>IF(A4="","",IF(VLOOKUP($A4,'Control Sample Data'!$A$3:$L$98,3,FALSE)=0,"",VLOOKUP($A4,'Control Sample Data'!$A$3:$L$98,3,FALSE)))</f>
        <v>15.7484</v>
      </c>
      <c r="S4" s="3">
        <f>IF(A4="","",IF(VLOOKUP($A4,'Control Sample Data'!$A$3:$L$98,4,FALSE)=0,"",VLOOKUP($A4,'Control Sample Data'!$A$3:$L$98,4,FALSE)))</f>
      </c>
      <c r="T4" s="3">
        <f>IF(A4="","",IF(VLOOKUP($A4,'Control Sample Data'!$A$3:$L$98,5,FALSE)=0,"",VLOOKUP($A4,'Control Sample Data'!$A$3:$L$98,5,FALSE)))</f>
      </c>
      <c r="U4" s="3">
        <f>IF(A4="","",IF(VLOOKUP($A4,'Control Sample Data'!$A$3:$L$98,6,FALSE)=0,"",VLOOKUP($A4,'Control Sample Data'!$A$3:$L$98,6,FALSE)))</f>
      </c>
      <c r="V4" s="3">
        <f>IF(A4="","",IF(VLOOKUP($A4,'Control Sample Data'!$A$3:$L$98,7,FALSE)=0,"",VLOOKUP($A4,'Control Sample Data'!$A$3:$L$98,7,FALSE)))</f>
      </c>
      <c r="W4" s="3">
        <f>IF(A4="","",IF(VLOOKUP($A4,'Control Sample Data'!$A$3:$L$98,8,FALSE)=0,"",VLOOKUP($A4,'Control Sample Data'!$A$3:$L$98,8,FALSE)))</f>
      </c>
      <c r="X4" s="3">
        <f>IF(A4="","",IF(VLOOKUP($A4,'Control Sample Data'!$A$3:$L$98,9,FALSE)=0,"",VLOOKUP($A4,'Control Sample Data'!$A$3:$L$98,9,FALSE)))</f>
      </c>
      <c r="Y4" s="3">
        <f>IF($A4="","",IF(VLOOKUP($A4,'Control Sample Data'!$A$3:$L$98,10,FALSE)=0,"",VLOOKUP($A4,'Control Sample Data'!$A$3:$L$98,10,FALSE)))</f>
      </c>
      <c r="Z4" s="3">
        <f>IF(A4="","",IF(VLOOKUP($A4,'Control Sample Data'!$A$3:$L$98,11,FALSE)=0,"",VLOOKUP($A4,'Control Sample Data'!$A$3:$L$98,11,FALSE)))</f>
      </c>
      <c r="AA4" s="3">
        <f>IF(A4="","",IF(VLOOKUP($A4,'Control Sample Data'!$A$3:$L$98,12,FALSE)=0,"",VLOOKUP($A4,'Control Sample Data'!$A$3:$L$98,12,FALSE)))</f>
      </c>
    </row>
    <row r="5" spans="1:27" ht="12.75">
      <c r="A5" s="145"/>
      <c r="C5" s="146">
        <f>IF(A5="","",IF(VLOOKUP($A5,'Test Sample Data'!$A$3:$L$98,2,FALSE)=0,"",VLOOKUP($A5,'Test Sample Data'!$A$3:$L$98,2,FALSE)))</f>
      </c>
      <c r="D5" s="3">
        <f>IF(A5="","",IF(VLOOKUP($A5,'Test Sample Data'!$A$3:$L$98,3,FALSE)=0,"",VLOOKUP($A5,'Test Sample Data'!$A$3:$L$98,3,FALSE)))</f>
      </c>
      <c r="E5" s="3">
        <f>IF(A5="","",IF(VLOOKUP($A5,'Test Sample Data'!$A$3:$L$98,4,FALSE)=0,"",VLOOKUP($A5,'Test Sample Data'!$A$3:$L$98,4,FALSE)))</f>
      </c>
      <c r="F5" s="3">
        <f>IF(A5="","",IF(VLOOKUP($A5,'Test Sample Data'!$A$3:$L$98,5,FALSE)=0,"",VLOOKUP($A5,'Test Sample Data'!$A$3:$L$98,5,FALSE)))</f>
      </c>
      <c r="G5" s="3">
        <f>IF(A5="","",IF(VLOOKUP($A5,'Test Sample Data'!$A$3:$L$98,6,FALSE)=0,"",VLOOKUP($A5,'Test Sample Data'!$A$3:$L$98,6,FALSE)))</f>
      </c>
      <c r="H5" s="3">
        <f>IF(A5="","",IF(VLOOKUP($A5,'Test Sample Data'!$A$3:$L$98,7,FALSE)=0,"",VLOOKUP($A5,'Test Sample Data'!$A$3:$L$98,7,FALSE)))</f>
      </c>
      <c r="I5" s="3">
        <f>IF(A5="","",IF(VLOOKUP($A5,'Test Sample Data'!$A$3:$L$98,8,FALSE)=0,"",VLOOKUP($A5,'Test Sample Data'!$A$3:$L$98,8,FALSE)))</f>
      </c>
      <c r="J5" s="3">
        <f>IF(A5="","",IF(VLOOKUP($A5,'Test Sample Data'!$A$3:$L$98,9,FALSE)=0,"",VLOOKUP($A5,'Test Sample Data'!$A$3:$L$98,9,FALSE)))</f>
      </c>
      <c r="K5" s="3">
        <f>IF(A5="","",IF(VLOOKUP($A5,'Test Sample Data'!$A$3:$L$98,10,FALSE)=0,"",VLOOKUP($A5,'Test Sample Data'!$A$3:$L$98,10,FALSE)))</f>
      </c>
      <c r="L5" s="3">
        <f>IF(A5="","",IF(VLOOKUP($A5,'Test Sample Data'!$A$3:$L$98,11,FALSE)=0,"",VLOOKUP($A5,'Test Sample Data'!$A$3:$L$98,11,FALSE)))</f>
      </c>
      <c r="M5" s="3">
        <f>IF(A5="","",IF(VLOOKUP($A5,'Test Sample Data'!$A$3:$L$98,12,FALSE)=0,"",VLOOKUP($A5,'Test Sample Data'!$A$3:$L$98,12,FALSE)))</f>
      </c>
      <c r="O5" s="148">
        <f t="shared" si="0"/>
      </c>
      <c r="Q5" s="2">
        <f>IF('Choose Housekeeping Genes'!C5=0,"",'Choose Housekeeping Genes'!C5)</f>
      </c>
      <c r="R5" s="3">
        <f>IF(A5="","",IF(VLOOKUP($A5,'Control Sample Data'!$A$3:$L$98,3,FALSE)=0,"",VLOOKUP($A5,'Control Sample Data'!$A$3:$L$98,3,FALSE)))</f>
      </c>
      <c r="S5" s="3">
        <f>IF(A5="","",IF(VLOOKUP($A5,'Control Sample Data'!$A$3:$L$98,4,FALSE)=0,"",VLOOKUP($A5,'Control Sample Data'!$A$3:$L$98,4,FALSE)))</f>
      </c>
      <c r="T5" s="3">
        <f>IF(A5="","",IF(VLOOKUP($A5,'Control Sample Data'!$A$3:$L$98,5,FALSE)=0,"",VLOOKUP($A5,'Control Sample Data'!$A$3:$L$98,5,FALSE)))</f>
      </c>
      <c r="U5" s="3">
        <f>IF(A5="","",IF(VLOOKUP($A5,'Control Sample Data'!$A$3:$L$98,6,FALSE)=0,"",VLOOKUP($A5,'Control Sample Data'!$A$3:$L$98,6,FALSE)))</f>
      </c>
      <c r="V5" s="3">
        <f>IF(A5="","",IF(VLOOKUP($A5,'Control Sample Data'!$A$3:$L$98,7,FALSE)=0,"",VLOOKUP($A5,'Control Sample Data'!$A$3:$L$98,7,FALSE)))</f>
      </c>
      <c r="W5" s="3">
        <f>IF(A5="","",IF(VLOOKUP($A5,'Control Sample Data'!$A$3:$L$98,8,FALSE)=0,"",VLOOKUP($A5,'Control Sample Data'!$A$3:$L$98,8,FALSE)))</f>
      </c>
      <c r="X5" s="3">
        <f>IF(A5="","",IF(VLOOKUP($A5,'Control Sample Data'!$A$3:$L$98,9,FALSE)=0,"",VLOOKUP($A5,'Control Sample Data'!$A$3:$L$98,9,FALSE)))</f>
      </c>
      <c r="Y5" s="3">
        <f>IF($A5="","",IF(VLOOKUP($A5,'Control Sample Data'!$A$3:$L$98,10,FALSE)=0,"",VLOOKUP($A5,'Control Sample Data'!$A$3:$L$98,10,FALSE)))</f>
      </c>
      <c r="Z5" s="3">
        <f>IF(A5="","",IF(VLOOKUP($A5,'Control Sample Data'!$A$3:$L$98,11,FALSE)=0,"",VLOOKUP($A5,'Control Sample Data'!$A$3:$L$98,11,FALSE)))</f>
      </c>
      <c r="AA5" s="3">
        <f>IF(A5="","",IF(VLOOKUP($A5,'Control Sample Data'!$A$3:$L$98,12,FALSE)=0,"",VLOOKUP($A5,'Control Sample Data'!$A$3:$L$98,12,FALSE)))</f>
      </c>
    </row>
    <row r="6" spans="1:27" ht="12.75">
      <c r="A6" s="145"/>
      <c r="C6" s="146">
        <f>IF(A6="","",IF(VLOOKUP($A6,'Test Sample Data'!$A$3:$L$98,2,FALSE)=0,"",VLOOKUP($A6,'Test Sample Data'!$A$3:$L$98,2,FALSE)))</f>
      </c>
      <c r="D6" s="3">
        <f>IF(A6="","",IF(VLOOKUP($A6,'Test Sample Data'!$A$3:$L$98,3,FALSE)=0,"",VLOOKUP($A6,'Test Sample Data'!$A$3:$L$98,3,FALSE)))</f>
      </c>
      <c r="E6" s="3">
        <f>IF(A6="","",IF(VLOOKUP($A6,'Test Sample Data'!$A$3:$L$98,4,FALSE)=0,"",VLOOKUP($A6,'Test Sample Data'!$A$3:$L$98,4,FALSE)))</f>
      </c>
      <c r="F6" s="3">
        <f>IF(A6="","",IF(VLOOKUP($A6,'Test Sample Data'!$A$3:$L$98,5,FALSE)=0,"",VLOOKUP($A6,'Test Sample Data'!$A$3:$L$98,5,FALSE)))</f>
      </c>
      <c r="G6" s="3">
        <f>IF(A6="","",IF(VLOOKUP($A6,'Test Sample Data'!$A$3:$L$98,6,FALSE)=0,"",VLOOKUP($A6,'Test Sample Data'!$A$3:$L$98,6,FALSE)))</f>
      </c>
      <c r="H6" s="3">
        <f>IF(A6="","",IF(VLOOKUP($A6,'Test Sample Data'!$A$3:$L$98,7,FALSE)=0,"",VLOOKUP($A6,'Test Sample Data'!$A$3:$L$98,7,FALSE)))</f>
      </c>
      <c r="I6" s="3">
        <f>IF(A6="","",IF(VLOOKUP($A6,'Test Sample Data'!$A$3:$L$98,8,FALSE)=0,"",VLOOKUP($A6,'Test Sample Data'!$A$3:$L$98,8,FALSE)))</f>
      </c>
      <c r="J6" s="3">
        <f>IF(A6="","",IF(VLOOKUP($A6,'Test Sample Data'!$A$3:$L$98,9,FALSE)=0,"",VLOOKUP($A6,'Test Sample Data'!$A$3:$L$98,9,FALSE)))</f>
      </c>
      <c r="K6" s="3">
        <f>IF(A6="","",IF(VLOOKUP($A6,'Test Sample Data'!$A$3:$L$98,10,FALSE)=0,"",VLOOKUP($A6,'Test Sample Data'!$A$3:$L$98,10,FALSE)))</f>
      </c>
      <c r="L6" s="3">
        <f>IF(A6="","",IF(VLOOKUP($A6,'Test Sample Data'!$A$3:$L$98,11,FALSE)=0,"",VLOOKUP($A6,'Test Sample Data'!$A$3:$L$98,11,FALSE)))</f>
      </c>
      <c r="M6" s="3">
        <f>IF(A6="","",IF(VLOOKUP($A6,'Test Sample Data'!$A$3:$L$98,12,FALSE)=0,"",VLOOKUP($A6,'Test Sample Data'!$A$3:$L$98,12,FALSE)))</f>
      </c>
      <c r="O6" s="148">
        <f t="shared" si="0"/>
      </c>
      <c r="Q6" s="2">
        <f>IF('Choose Housekeeping Genes'!C6=0,"",'Choose Housekeeping Genes'!C6)</f>
      </c>
      <c r="R6" s="3">
        <f>IF(A6="","",IF(VLOOKUP($A6,'Control Sample Data'!$A$3:$L$98,3,FALSE)=0,"",VLOOKUP($A6,'Control Sample Data'!$A$3:$L$98,3,FALSE)))</f>
      </c>
      <c r="S6" s="3">
        <f>IF(A6="","",IF(VLOOKUP($A6,'Control Sample Data'!$A$3:$L$98,4,FALSE)=0,"",VLOOKUP($A6,'Control Sample Data'!$A$3:$L$98,4,FALSE)))</f>
      </c>
      <c r="T6" s="3">
        <f>IF(A6="","",IF(VLOOKUP($A6,'Control Sample Data'!$A$3:$L$98,5,FALSE)=0,"",VLOOKUP($A6,'Control Sample Data'!$A$3:$L$98,5,FALSE)))</f>
      </c>
      <c r="U6" s="3">
        <f>IF(A6="","",IF(VLOOKUP($A6,'Control Sample Data'!$A$3:$L$98,6,FALSE)=0,"",VLOOKUP($A6,'Control Sample Data'!$A$3:$L$98,6,FALSE)))</f>
      </c>
      <c r="V6" s="3">
        <f>IF(A6="","",IF(VLOOKUP($A6,'Control Sample Data'!$A$3:$L$98,7,FALSE)=0,"",VLOOKUP($A6,'Control Sample Data'!$A$3:$L$98,7,FALSE)))</f>
      </c>
      <c r="W6" s="3">
        <f>IF(A6="","",IF(VLOOKUP($A6,'Control Sample Data'!$A$3:$L$98,8,FALSE)=0,"",VLOOKUP($A6,'Control Sample Data'!$A$3:$L$98,8,FALSE)))</f>
      </c>
      <c r="X6" s="3">
        <f>IF(A6="","",IF(VLOOKUP($A6,'Control Sample Data'!$A$3:$L$98,9,FALSE)=0,"",VLOOKUP($A6,'Control Sample Data'!$A$3:$L$98,9,FALSE)))</f>
      </c>
      <c r="Y6" s="3">
        <f>IF($A6="","",IF(VLOOKUP($A6,'Control Sample Data'!$A$3:$L$98,10,FALSE)=0,"",VLOOKUP($A6,'Control Sample Data'!$A$3:$L$98,10,FALSE)))</f>
      </c>
      <c r="Z6" s="3">
        <f>IF(A6="","",IF(VLOOKUP($A6,'Control Sample Data'!$A$3:$L$98,11,FALSE)=0,"",VLOOKUP($A6,'Control Sample Data'!$A$3:$L$98,11,FALSE)))</f>
      </c>
      <c r="AA6" s="3">
        <f>IF(A6="","",IF(VLOOKUP($A6,'Control Sample Data'!$A$3:$L$98,12,FALSE)=0,"",VLOOKUP($A6,'Control Sample Data'!$A$3:$L$98,12,FALSE)))</f>
      </c>
    </row>
    <row r="7" spans="1:27" ht="12.75">
      <c r="A7" s="145"/>
      <c r="C7" s="146">
        <f>IF(A7="","",IF(VLOOKUP($A7,'Test Sample Data'!$A$3:$L$98,2,FALSE)=0,"",VLOOKUP($A7,'Test Sample Data'!$A$3:$L$98,2,FALSE)))</f>
      </c>
      <c r="D7" s="3">
        <f>IF(A7="","",IF(VLOOKUP($A7,'Test Sample Data'!$A$3:$L$98,3,FALSE)=0,"",VLOOKUP($A7,'Test Sample Data'!$A$3:$L$98,3,FALSE)))</f>
      </c>
      <c r="E7" s="3">
        <f>IF(A7="","",IF(VLOOKUP($A7,'Test Sample Data'!$A$3:$L$98,4,FALSE)=0,"",VLOOKUP($A7,'Test Sample Data'!$A$3:$L$98,4,FALSE)))</f>
      </c>
      <c r="F7" s="3">
        <f>IF(A7="","",IF(VLOOKUP($A7,'Test Sample Data'!$A$3:$L$98,5,FALSE)=0,"",VLOOKUP($A7,'Test Sample Data'!$A$3:$L$98,5,FALSE)))</f>
      </c>
      <c r="G7" s="3">
        <f>IF(A7="","",IF(VLOOKUP($A7,'Test Sample Data'!$A$3:$L$98,6,FALSE)=0,"",VLOOKUP($A7,'Test Sample Data'!$A$3:$L$98,6,FALSE)))</f>
      </c>
      <c r="H7" s="3">
        <f>IF(A7="","",IF(VLOOKUP($A7,'Test Sample Data'!$A$3:$L$98,7,FALSE)=0,"",VLOOKUP($A7,'Test Sample Data'!$A$3:$L$98,7,FALSE)))</f>
      </c>
      <c r="I7" s="3">
        <f>IF(A7="","",IF(VLOOKUP($A7,'Test Sample Data'!$A$3:$L$98,8,FALSE)=0,"",VLOOKUP($A7,'Test Sample Data'!$A$3:$L$98,8,FALSE)))</f>
      </c>
      <c r="J7" s="3">
        <f>IF(A7="","",IF(VLOOKUP($A7,'Test Sample Data'!$A$3:$L$98,9,FALSE)=0,"",VLOOKUP($A7,'Test Sample Data'!$A$3:$L$98,9,FALSE)))</f>
      </c>
      <c r="K7" s="3">
        <f>IF(A7="","",IF(VLOOKUP($A7,'Test Sample Data'!$A$3:$L$98,10,FALSE)=0,"",VLOOKUP($A7,'Test Sample Data'!$A$3:$L$98,10,FALSE)))</f>
      </c>
      <c r="L7" s="3">
        <f>IF(A7="","",IF(VLOOKUP($A7,'Test Sample Data'!$A$3:$L$98,11,FALSE)=0,"",VLOOKUP($A7,'Test Sample Data'!$A$3:$L$98,11,FALSE)))</f>
      </c>
      <c r="M7" s="3">
        <f>IF(A7="","",IF(VLOOKUP($A7,'Test Sample Data'!$A$3:$L$98,12,FALSE)=0,"",VLOOKUP($A7,'Test Sample Data'!$A$3:$L$98,12,FALSE)))</f>
      </c>
      <c r="O7" s="148">
        <f t="shared" si="0"/>
      </c>
      <c r="Q7" s="2">
        <f>IF('Choose Housekeeping Genes'!C7=0,"",'Choose Housekeeping Genes'!C7)</f>
      </c>
      <c r="R7" s="3">
        <f>IF(A7="","",IF(VLOOKUP($A7,'Control Sample Data'!$A$3:$L$98,3,FALSE)=0,"",VLOOKUP($A7,'Control Sample Data'!$A$3:$L$98,3,FALSE)))</f>
      </c>
      <c r="S7" s="3">
        <f>IF(A7="","",IF(VLOOKUP($A7,'Control Sample Data'!$A$3:$L$98,4,FALSE)=0,"",VLOOKUP($A7,'Control Sample Data'!$A$3:$L$98,4,FALSE)))</f>
      </c>
      <c r="T7" s="3">
        <f>IF(A7="","",IF(VLOOKUP($A7,'Control Sample Data'!$A$3:$L$98,5,FALSE)=0,"",VLOOKUP($A7,'Control Sample Data'!$A$3:$L$98,5,FALSE)))</f>
      </c>
      <c r="U7" s="3">
        <f>IF(A7="","",IF(VLOOKUP($A7,'Control Sample Data'!$A$3:$L$98,6,FALSE)=0,"",VLOOKUP($A7,'Control Sample Data'!$A$3:$L$98,6,FALSE)))</f>
      </c>
      <c r="V7" s="3">
        <f>IF(A7="","",IF(VLOOKUP($A7,'Control Sample Data'!$A$3:$L$98,7,FALSE)=0,"",VLOOKUP($A7,'Control Sample Data'!$A$3:$L$98,7,FALSE)))</f>
      </c>
      <c r="W7" s="3">
        <f>IF(A7="","",IF(VLOOKUP($A7,'Control Sample Data'!$A$3:$L$98,8,FALSE)=0,"",VLOOKUP($A7,'Control Sample Data'!$A$3:$L$98,8,FALSE)))</f>
      </c>
      <c r="X7" s="3">
        <f>IF(A7="","",IF(VLOOKUP($A7,'Control Sample Data'!$A$3:$L$98,9,FALSE)=0,"",VLOOKUP($A7,'Control Sample Data'!$A$3:$L$98,9,FALSE)))</f>
      </c>
      <c r="Y7" s="3">
        <f>IF($A7="","",IF(VLOOKUP($A7,'Control Sample Data'!$A$3:$L$98,10,FALSE)=0,"",VLOOKUP($A7,'Control Sample Data'!$A$3:$L$98,10,FALSE)))</f>
      </c>
      <c r="Z7" s="3">
        <f>IF(A7="","",IF(VLOOKUP($A7,'Control Sample Data'!$A$3:$L$98,11,FALSE)=0,"",VLOOKUP($A7,'Control Sample Data'!$A$3:$L$98,11,FALSE)))</f>
      </c>
      <c r="AA7" s="3">
        <f>IF(A7="","",IF(VLOOKUP($A7,'Control Sample Data'!$A$3:$L$98,12,FALSE)=0,"",VLOOKUP($A7,'Control Sample Data'!$A$3:$L$98,12,FALSE)))</f>
      </c>
    </row>
    <row r="8" spans="1:27" ht="12.75">
      <c r="A8" s="147"/>
      <c r="C8" s="146">
        <f>IF(A8="","",IF(VLOOKUP($A8,'Test Sample Data'!$A$3:$L$98,2,FALSE)=0,"",VLOOKUP($A8,'Test Sample Data'!$A$3:$L$98,2,FALSE)))</f>
      </c>
      <c r="D8" s="3">
        <f>IF(A8="","",IF(VLOOKUP($A8,'Test Sample Data'!$A$3:$L$98,3,FALSE)=0,"",VLOOKUP($A8,'Test Sample Data'!$A$3:$L$98,3,FALSE)))</f>
      </c>
      <c r="E8" s="3">
        <f>IF(A8="","",IF(VLOOKUP($A8,'Test Sample Data'!$A$3:$L$98,4,FALSE)=0,"",VLOOKUP($A8,'Test Sample Data'!$A$3:$L$98,4,FALSE)))</f>
      </c>
      <c r="F8" s="3">
        <f>IF(A8="","",IF(VLOOKUP($A8,'Test Sample Data'!$A$3:$L$98,5,FALSE)=0,"",VLOOKUP($A8,'Test Sample Data'!$A$3:$L$98,5,FALSE)))</f>
      </c>
      <c r="G8" s="3">
        <f>IF(A8="","",IF(VLOOKUP($A8,'Test Sample Data'!$A$3:$L$98,6,FALSE)=0,"",VLOOKUP($A8,'Test Sample Data'!$A$3:$L$98,6,FALSE)))</f>
      </c>
      <c r="H8" s="3">
        <f>IF(A8="","",IF(VLOOKUP($A8,'Test Sample Data'!$A$3:$L$98,7,FALSE)=0,"",VLOOKUP($A8,'Test Sample Data'!$A$3:$L$98,7,FALSE)))</f>
      </c>
      <c r="I8" s="3">
        <f>IF(A8="","",IF(VLOOKUP($A8,'Test Sample Data'!$A$3:$L$98,8,FALSE)=0,"",VLOOKUP($A8,'Test Sample Data'!$A$3:$L$98,8,FALSE)))</f>
      </c>
      <c r="J8" s="3">
        <f>IF(A8="","",IF(VLOOKUP($A8,'Test Sample Data'!$A$3:$L$98,9,FALSE)=0,"",VLOOKUP($A8,'Test Sample Data'!$A$3:$L$98,9,FALSE)))</f>
      </c>
      <c r="K8" s="3">
        <f>IF(A8="","",IF(VLOOKUP($A8,'Test Sample Data'!$A$3:$L$98,10,FALSE)=0,"",VLOOKUP($A8,'Test Sample Data'!$A$3:$L$98,10,FALSE)))</f>
      </c>
      <c r="L8" s="3">
        <f>IF(A8="","",IF(VLOOKUP($A8,'Test Sample Data'!$A$3:$L$98,11,FALSE)=0,"",VLOOKUP($A8,'Test Sample Data'!$A$3:$L$98,11,FALSE)))</f>
      </c>
      <c r="M8" s="3">
        <f>IF(A8="","",IF(VLOOKUP($A8,'Test Sample Data'!$A$3:$L$98,12,FALSE)=0,"",VLOOKUP($A8,'Test Sample Data'!$A$3:$L$98,12,FALSE)))</f>
      </c>
      <c r="O8" s="148">
        <f t="shared" si="0"/>
      </c>
      <c r="Q8" s="2">
        <f>IF('Choose Housekeeping Genes'!C8=0,"",'Choose Housekeeping Genes'!C8)</f>
      </c>
      <c r="R8" s="3">
        <f>IF(A8="","",IF(VLOOKUP($A8,'Control Sample Data'!$A$3:$L$98,3,FALSE)=0,"",VLOOKUP($A8,'Control Sample Data'!$A$3:$L$98,3,FALSE)))</f>
      </c>
      <c r="S8" s="3">
        <f>IF(A8="","",IF(VLOOKUP($A8,'Control Sample Data'!$A$3:$L$98,4,FALSE)=0,"",VLOOKUP($A8,'Control Sample Data'!$A$3:$L$98,4,FALSE)))</f>
      </c>
      <c r="T8" s="3">
        <f>IF(A8="","",IF(VLOOKUP($A8,'Control Sample Data'!$A$3:$L$98,5,FALSE)=0,"",VLOOKUP($A8,'Control Sample Data'!$A$3:$L$98,5,FALSE)))</f>
      </c>
      <c r="U8" s="3">
        <f>IF(A8="","",IF(VLOOKUP($A8,'Control Sample Data'!$A$3:$L$98,6,FALSE)=0,"",VLOOKUP($A8,'Control Sample Data'!$A$3:$L$98,6,FALSE)))</f>
      </c>
      <c r="V8" s="3">
        <f>IF(A8="","",IF(VLOOKUP($A8,'Control Sample Data'!$A$3:$L$98,7,FALSE)=0,"",VLOOKUP($A8,'Control Sample Data'!$A$3:$L$98,7,FALSE)))</f>
      </c>
      <c r="W8" s="3">
        <f>IF(A8="","",IF(VLOOKUP($A8,'Control Sample Data'!$A$3:$L$98,8,FALSE)=0,"",VLOOKUP($A8,'Control Sample Data'!$A$3:$L$98,8,FALSE)))</f>
      </c>
      <c r="X8" s="3">
        <f>IF(A8="","",IF(VLOOKUP($A8,'Control Sample Data'!$A$3:$L$98,9,FALSE)=0,"",VLOOKUP($A8,'Control Sample Data'!$A$3:$L$98,9,FALSE)))</f>
      </c>
      <c r="Y8" s="3">
        <f>IF($A8="","",IF(VLOOKUP($A8,'Control Sample Data'!$A$3:$L$98,10,FALSE)=0,"",VLOOKUP($A8,'Control Sample Data'!$A$3:$L$98,10,FALSE)))</f>
      </c>
      <c r="Z8" s="3">
        <f>IF(A8="","",IF(VLOOKUP($A8,'Control Sample Data'!$A$3:$L$98,11,FALSE)=0,"",VLOOKUP($A8,'Control Sample Data'!$A$3:$L$98,11,FALSE)))</f>
      </c>
      <c r="AA8" s="3">
        <f>IF(A8="","",IF(VLOOKUP($A8,'Control Sample Data'!$A$3:$L$98,12,FALSE)=0,"",VLOOKUP($A8,'Control Sample Data'!$A$3:$L$98,12,FALSE)))</f>
      </c>
    </row>
    <row r="9" spans="1:27" ht="12.75">
      <c r="A9" s="147"/>
      <c r="C9" s="146">
        <f>IF(A9="","",IF(VLOOKUP($A9,'Test Sample Data'!$A$3:$L$98,2,FALSE)=0,"",VLOOKUP($A9,'Test Sample Data'!$A$3:$L$98,2,FALSE)))</f>
      </c>
      <c r="D9" s="3">
        <f>IF(A9="","",IF(VLOOKUP($A9,'Test Sample Data'!$A$3:$L$98,3,FALSE)=0,"",VLOOKUP($A9,'Test Sample Data'!$A$3:$L$98,3,FALSE)))</f>
      </c>
      <c r="E9" s="3">
        <f>IF(A9="","",IF(VLOOKUP($A9,'Test Sample Data'!$A$3:$L$98,4,FALSE)=0,"",VLOOKUP($A9,'Test Sample Data'!$A$3:$L$98,4,FALSE)))</f>
      </c>
      <c r="F9" s="3">
        <f>IF(A9="","",IF(VLOOKUP($A9,'Test Sample Data'!$A$3:$L$98,5,FALSE)=0,"",VLOOKUP($A9,'Test Sample Data'!$A$3:$L$98,5,FALSE)))</f>
      </c>
      <c r="G9" s="3">
        <f>IF(A9="","",IF(VLOOKUP($A9,'Test Sample Data'!$A$3:$L$98,6,FALSE)=0,"",VLOOKUP($A9,'Test Sample Data'!$A$3:$L$98,6,FALSE)))</f>
      </c>
      <c r="H9" s="3">
        <f>IF(A9="","",IF(VLOOKUP($A9,'Test Sample Data'!$A$3:$L$98,7,FALSE)=0,"",VLOOKUP($A9,'Test Sample Data'!$A$3:$L$98,7,FALSE)))</f>
      </c>
      <c r="I9" s="3">
        <f>IF(A9="","",IF(VLOOKUP($A9,'Test Sample Data'!$A$3:$L$98,8,FALSE)=0,"",VLOOKUP($A9,'Test Sample Data'!$A$3:$L$98,8,FALSE)))</f>
      </c>
      <c r="J9" s="3">
        <f>IF(A9="","",IF(VLOOKUP($A9,'Test Sample Data'!$A$3:$L$98,9,FALSE)=0,"",VLOOKUP($A9,'Test Sample Data'!$A$3:$L$98,9,FALSE)))</f>
      </c>
      <c r="K9" s="3">
        <f>IF(A9="","",IF(VLOOKUP($A9,'Test Sample Data'!$A$3:$L$98,10,FALSE)=0,"",VLOOKUP($A9,'Test Sample Data'!$A$3:$L$98,10,FALSE)))</f>
      </c>
      <c r="L9" s="3">
        <f>IF(A9="","",IF(VLOOKUP($A9,'Test Sample Data'!$A$3:$L$98,11,FALSE)=0,"",VLOOKUP($A9,'Test Sample Data'!$A$3:$L$98,11,FALSE)))</f>
      </c>
      <c r="M9" s="3">
        <f>IF(A9="","",IF(VLOOKUP($A9,'Test Sample Data'!$A$3:$L$98,12,FALSE)=0,"",VLOOKUP($A9,'Test Sample Data'!$A$3:$L$98,12,FALSE)))</f>
      </c>
      <c r="O9" s="148">
        <f t="shared" si="0"/>
      </c>
      <c r="Q9" s="2">
        <f>IF('Choose Housekeeping Genes'!C9=0,"",'Choose Housekeeping Genes'!C9)</f>
      </c>
      <c r="R9" s="3">
        <f>IF(A9="","",IF(VLOOKUP($A9,'Control Sample Data'!$A$3:$L$98,3,FALSE)=0,"",VLOOKUP($A9,'Control Sample Data'!$A$3:$L$98,3,FALSE)))</f>
      </c>
      <c r="S9" s="3">
        <f>IF(A9="","",IF(VLOOKUP($A9,'Control Sample Data'!$A$3:$L$98,4,FALSE)=0,"",VLOOKUP($A9,'Control Sample Data'!$A$3:$L$98,4,FALSE)))</f>
      </c>
      <c r="T9" s="3">
        <f>IF(A9="","",IF(VLOOKUP($A9,'Control Sample Data'!$A$3:$L$98,5,FALSE)=0,"",VLOOKUP($A9,'Control Sample Data'!$A$3:$L$98,5,FALSE)))</f>
      </c>
      <c r="U9" s="3">
        <f>IF(A9="","",IF(VLOOKUP($A9,'Control Sample Data'!$A$3:$L$98,6,FALSE)=0,"",VLOOKUP($A9,'Control Sample Data'!$A$3:$L$98,6,FALSE)))</f>
      </c>
      <c r="V9" s="3">
        <f>IF(A9="","",IF(VLOOKUP($A9,'Control Sample Data'!$A$3:$L$98,7,FALSE)=0,"",VLOOKUP($A9,'Control Sample Data'!$A$3:$L$98,7,FALSE)))</f>
      </c>
      <c r="W9" s="3">
        <f>IF(A9="","",IF(VLOOKUP($A9,'Control Sample Data'!$A$3:$L$98,8,FALSE)=0,"",VLOOKUP($A9,'Control Sample Data'!$A$3:$L$98,8,FALSE)))</f>
      </c>
      <c r="X9" s="3">
        <f>IF(A9="","",IF(VLOOKUP($A9,'Control Sample Data'!$A$3:$L$98,9,FALSE)=0,"",VLOOKUP($A9,'Control Sample Data'!$A$3:$L$98,9,FALSE)))</f>
      </c>
      <c r="Y9" s="3">
        <f>IF($A9="","",IF(VLOOKUP($A9,'Control Sample Data'!$A$3:$L$98,10,FALSE)=0,"",VLOOKUP($A9,'Control Sample Data'!$A$3:$L$98,10,FALSE)))</f>
      </c>
      <c r="Z9" s="3">
        <f>IF(A9="","",IF(VLOOKUP($A9,'Control Sample Data'!$A$3:$L$98,11,FALSE)=0,"",VLOOKUP($A9,'Control Sample Data'!$A$3:$L$98,11,FALSE)))</f>
      </c>
      <c r="AA9" s="3">
        <f>IF(A9="","",IF(VLOOKUP($A9,'Control Sample Data'!$A$3:$L$98,12,FALSE)=0,"",VLOOKUP($A9,'Control Sample Data'!$A$3:$L$98,12,FALSE)))</f>
      </c>
    </row>
    <row r="10" spans="1:27" ht="12.75">
      <c r="A10" s="147"/>
      <c r="C10" s="146">
        <f>IF(A10="","",IF(VLOOKUP($A10,'Test Sample Data'!$A$3:$L$98,2,FALSE)=0,"",VLOOKUP($A10,'Test Sample Data'!$A$3:$L$98,2,FALSE)))</f>
      </c>
      <c r="D10" s="3">
        <f>IF(A10="","",IF(VLOOKUP($A10,'Test Sample Data'!$A$3:$L$98,3,FALSE)=0,"",VLOOKUP($A10,'Test Sample Data'!$A$3:$L$98,3,FALSE)))</f>
      </c>
      <c r="E10" s="3">
        <f>IF(A10="","",IF(VLOOKUP($A10,'Test Sample Data'!$A$3:$L$98,4,FALSE)=0,"",VLOOKUP($A10,'Test Sample Data'!$A$3:$L$98,4,FALSE)))</f>
      </c>
      <c r="F10" s="3">
        <f>IF(A10="","",IF(VLOOKUP($A10,'Test Sample Data'!$A$3:$L$98,5,FALSE)=0,"",VLOOKUP($A10,'Test Sample Data'!$A$3:$L$98,5,FALSE)))</f>
      </c>
      <c r="G10" s="3">
        <f>IF(A10="","",IF(VLOOKUP($A10,'Test Sample Data'!$A$3:$L$98,6,FALSE)=0,"",VLOOKUP($A10,'Test Sample Data'!$A$3:$L$98,6,FALSE)))</f>
      </c>
      <c r="H10" s="3">
        <f>IF(A10="","",IF(VLOOKUP($A10,'Test Sample Data'!$A$3:$L$98,7,FALSE)=0,"",VLOOKUP($A10,'Test Sample Data'!$A$3:$L$98,7,FALSE)))</f>
      </c>
      <c r="I10" s="3">
        <f>IF(A10="","",IF(VLOOKUP($A10,'Test Sample Data'!$A$3:$L$98,8,FALSE)=0,"",VLOOKUP($A10,'Test Sample Data'!$A$3:$L$98,8,FALSE)))</f>
      </c>
      <c r="J10" s="3">
        <f>IF(A10="","",IF(VLOOKUP($A10,'Test Sample Data'!$A$3:$L$98,9,FALSE)=0,"",VLOOKUP($A10,'Test Sample Data'!$A$3:$L$98,9,FALSE)))</f>
      </c>
      <c r="K10" s="3">
        <f>IF(A10="","",IF(VLOOKUP($A10,'Test Sample Data'!$A$3:$L$98,10,FALSE)=0,"",VLOOKUP($A10,'Test Sample Data'!$A$3:$L$98,10,FALSE)))</f>
      </c>
      <c r="L10" s="3">
        <f>IF(A10="","",IF(VLOOKUP($A10,'Test Sample Data'!$A$3:$L$98,11,FALSE)=0,"",VLOOKUP($A10,'Test Sample Data'!$A$3:$L$98,11,FALSE)))</f>
      </c>
      <c r="M10" s="3">
        <f>IF(A10="","",IF(VLOOKUP($A10,'Test Sample Data'!$A$3:$L$98,12,FALSE)=0,"",VLOOKUP($A10,'Test Sample Data'!$A$3:$L$98,12,FALSE)))</f>
      </c>
      <c r="O10" s="148">
        <f t="shared" si="0"/>
      </c>
      <c r="Q10" s="2">
        <f>IF('Choose Housekeeping Genes'!C10=0,"",'Choose Housekeeping Genes'!C10)</f>
      </c>
      <c r="R10" s="3">
        <f>IF(A10="","",IF(VLOOKUP($A10,'Control Sample Data'!$A$3:$L$98,3,FALSE)=0,"",VLOOKUP($A10,'Control Sample Data'!$A$3:$L$98,3,FALSE)))</f>
      </c>
      <c r="S10" s="3">
        <f>IF(A10="","",IF(VLOOKUP($A10,'Control Sample Data'!$A$3:$L$98,4,FALSE)=0,"",VLOOKUP($A10,'Control Sample Data'!$A$3:$L$98,4,FALSE)))</f>
      </c>
      <c r="T10" s="3">
        <f>IF(A10="","",IF(VLOOKUP($A10,'Control Sample Data'!$A$3:$L$98,5,FALSE)=0,"",VLOOKUP($A10,'Control Sample Data'!$A$3:$L$98,5,FALSE)))</f>
      </c>
      <c r="U10" s="3">
        <f>IF(A10="","",IF(VLOOKUP($A10,'Control Sample Data'!$A$3:$L$98,6,FALSE)=0,"",VLOOKUP($A10,'Control Sample Data'!$A$3:$L$98,6,FALSE)))</f>
      </c>
      <c r="V10" s="3">
        <f>IF(A10="","",IF(VLOOKUP($A10,'Control Sample Data'!$A$3:$L$98,7,FALSE)=0,"",VLOOKUP($A10,'Control Sample Data'!$A$3:$L$98,7,FALSE)))</f>
      </c>
      <c r="W10" s="3">
        <f>IF(A10="","",IF(VLOOKUP($A10,'Control Sample Data'!$A$3:$L$98,8,FALSE)=0,"",VLOOKUP($A10,'Control Sample Data'!$A$3:$L$98,8,FALSE)))</f>
      </c>
      <c r="X10" s="3">
        <f>IF(A10="","",IF(VLOOKUP($A10,'Control Sample Data'!$A$3:$L$98,9,FALSE)=0,"",VLOOKUP($A10,'Control Sample Data'!$A$3:$L$98,9,FALSE)))</f>
      </c>
      <c r="Y10" s="3">
        <f>IF($A10="","",IF(VLOOKUP($A10,'Control Sample Data'!$A$3:$L$98,10,FALSE)=0,"",VLOOKUP($A10,'Control Sample Data'!$A$3:$L$98,10,FALSE)))</f>
      </c>
      <c r="Z10" s="3">
        <f>IF(A10="","",IF(VLOOKUP($A10,'Control Sample Data'!$A$3:$L$98,11,FALSE)=0,"",VLOOKUP($A10,'Control Sample Data'!$A$3:$L$98,11,FALSE)))</f>
      </c>
      <c r="AA10" s="3">
        <f>IF(A10="","",IF(VLOOKUP($A10,'Control Sample Data'!$A$3:$L$98,12,FALSE)=0,"",VLOOKUP($A10,'Control Sample Data'!$A$3:$L$98,12,FALSE)))</f>
      </c>
    </row>
    <row r="11" spans="1:27" ht="12.75">
      <c r="A11" s="147"/>
      <c r="C11" s="146">
        <f>IF(A11="","",IF(VLOOKUP($A11,'Test Sample Data'!$A$3:$L$98,2,FALSE)=0,"",VLOOKUP($A11,'Test Sample Data'!$A$3:$L$98,2,FALSE)))</f>
      </c>
      <c r="D11" s="3">
        <f>IF(A11="","",IF(VLOOKUP($A11,'Test Sample Data'!$A$3:$L$98,3,FALSE)=0,"",VLOOKUP($A11,'Test Sample Data'!$A$3:$L$98,3,FALSE)))</f>
      </c>
      <c r="E11" s="3">
        <f>IF(A11="","",IF(VLOOKUP($A11,'Test Sample Data'!$A$3:$L$98,4,FALSE)=0,"",VLOOKUP($A11,'Test Sample Data'!$A$3:$L$98,4,FALSE)))</f>
      </c>
      <c r="F11" s="3">
        <f>IF(A11="","",IF(VLOOKUP($A11,'Test Sample Data'!$A$3:$L$98,5,FALSE)=0,"",VLOOKUP($A11,'Test Sample Data'!$A$3:$L$98,5,FALSE)))</f>
      </c>
      <c r="G11" s="3">
        <f>IF(A11="","",IF(VLOOKUP($A11,'Test Sample Data'!$A$3:$L$98,6,FALSE)=0,"",VLOOKUP($A11,'Test Sample Data'!$A$3:$L$98,6,FALSE)))</f>
      </c>
      <c r="H11" s="3">
        <f>IF(A11="","",IF(VLOOKUP($A11,'Test Sample Data'!$A$3:$L$98,7,FALSE)=0,"",VLOOKUP($A11,'Test Sample Data'!$A$3:$L$98,7,FALSE)))</f>
      </c>
      <c r="I11" s="3">
        <f>IF(A11="","",IF(VLOOKUP($A11,'Test Sample Data'!$A$3:$L$98,8,FALSE)=0,"",VLOOKUP($A11,'Test Sample Data'!$A$3:$L$98,8,FALSE)))</f>
      </c>
      <c r="J11" s="3">
        <f>IF(A11="","",IF(VLOOKUP($A11,'Test Sample Data'!$A$3:$L$98,9,FALSE)=0,"",VLOOKUP($A11,'Test Sample Data'!$A$3:$L$98,9,FALSE)))</f>
      </c>
      <c r="K11" s="3">
        <f>IF(A11="","",IF(VLOOKUP($A11,'Test Sample Data'!$A$3:$L$98,10,FALSE)=0,"",VLOOKUP($A11,'Test Sample Data'!$A$3:$L$98,10,FALSE)))</f>
      </c>
      <c r="L11" s="3">
        <f>IF(A11="","",IF(VLOOKUP($A11,'Test Sample Data'!$A$3:$L$98,11,FALSE)=0,"",VLOOKUP($A11,'Test Sample Data'!$A$3:$L$98,11,FALSE)))</f>
      </c>
      <c r="M11" s="3">
        <f>IF(A11="","",IF(VLOOKUP($A11,'Test Sample Data'!$A$3:$L$98,12,FALSE)=0,"",VLOOKUP($A11,'Test Sample Data'!$A$3:$L$98,12,FALSE)))</f>
      </c>
      <c r="O11" s="148">
        <f t="shared" si="0"/>
      </c>
      <c r="Q11" s="2">
        <f>IF('Choose Housekeeping Genes'!C11=0,"",'Choose Housekeeping Genes'!C11)</f>
      </c>
      <c r="R11" s="3">
        <f>IF(A11="","",IF(VLOOKUP($A11,'Control Sample Data'!$A$3:$L$98,3,FALSE)=0,"",VLOOKUP($A11,'Control Sample Data'!$A$3:$L$98,3,FALSE)))</f>
      </c>
      <c r="S11" s="3">
        <f>IF(A11="","",IF(VLOOKUP($A11,'Control Sample Data'!$A$3:$L$98,4,FALSE)=0,"",VLOOKUP($A11,'Control Sample Data'!$A$3:$L$98,4,FALSE)))</f>
      </c>
      <c r="T11" s="3">
        <f>IF(A11="","",IF(VLOOKUP($A11,'Control Sample Data'!$A$3:$L$98,5,FALSE)=0,"",VLOOKUP($A11,'Control Sample Data'!$A$3:$L$98,5,FALSE)))</f>
      </c>
      <c r="U11" s="3">
        <f>IF(A11="","",IF(VLOOKUP($A11,'Control Sample Data'!$A$3:$L$98,6,FALSE)=0,"",VLOOKUP($A11,'Control Sample Data'!$A$3:$L$98,6,FALSE)))</f>
      </c>
      <c r="V11" s="3">
        <f>IF(A11="","",IF(VLOOKUP($A11,'Control Sample Data'!$A$3:$L$98,7,FALSE)=0,"",VLOOKUP($A11,'Control Sample Data'!$A$3:$L$98,7,FALSE)))</f>
      </c>
      <c r="W11" s="3">
        <f>IF(A11="","",IF(VLOOKUP($A11,'Control Sample Data'!$A$3:$L$98,8,FALSE)=0,"",VLOOKUP($A11,'Control Sample Data'!$A$3:$L$98,8,FALSE)))</f>
      </c>
      <c r="X11" s="3">
        <f>IF(A11="","",IF(VLOOKUP($A11,'Control Sample Data'!$A$3:$L$98,9,FALSE)=0,"",VLOOKUP($A11,'Control Sample Data'!$A$3:$L$98,9,FALSE)))</f>
      </c>
      <c r="Y11" s="3">
        <f>IF($A11="","",IF(VLOOKUP($A11,'Control Sample Data'!$A$3:$L$98,10,FALSE)=0,"",VLOOKUP($A11,'Control Sample Data'!$A$3:$L$98,10,FALSE)))</f>
      </c>
      <c r="Z11" s="3">
        <f>IF(A11="","",IF(VLOOKUP($A11,'Control Sample Data'!$A$3:$L$98,11,FALSE)=0,"",VLOOKUP($A11,'Control Sample Data'!$A$3:$L$98,11,FALSE)))</f>
      </c>
      <c r="AA11" s="3">
        <f>IF(A11="","",IF(VLOOKUP($A11,'Control Sample Data'!$A$3:$L$98,12,FALSE)=0,"",VLOOKUP($A11,'Control Sample Data'!$A$3:$L$98,12,FALSE)))</f>
      </c>
    </row>
    <row r="12" spans="1:27" ht="12.75">
      <c r="A12" s="147"/>
      <c r="C12" s="146">
        <f>IF(A12="","",IF(VLOOKUP($A12,'Test Sample Data'!$A$3:$L$98,2,FALSE)=0,"",VLOOKUP($A12,'Test Sample Data'!$A$3:$L$98,2,FALSE)))</f>
      </c>
      <c r="D12" s="3">
        <f>IF(A12="","",IF(VLOOKUP($A12,'Test Sample Data'!$A$3:$L$98,3,FALSE)=0,"",VLOOKUP($A12,'Test Sample Data'!$A$3:$L$98,3,FALSE)))</f>
      </c>
      <c r="E12" s="3">
        <f>IF(A12="","",IF(VLOOKUP($A12,'Test Sample Data'!$A$3:$L$98,4,FALSE)=0,"",VLOOKUP($A12,'Test Sample Data'!$A$3:$L$98,4,FALSE)))</f>
      </c>
      <c r="F12" s="3">
        <f>IF(A12="","",IF(VLOOKUP($A12,'Test Sample Data'!$A$3:$L$98,5,FALSE)=0,"",VLOOKUP($A12,'Test Sample Data'!$A$3:$L$98,5,FALSE)))</f>
      </c>
      <c r="G12" s="3">
        <f>IF(A12="","",IF(VLOOKUP($A12,'Test Sample Data'!$A$3:$L$98,6,FALSE)=0,"",VLOOKUP($A12,'Test Sample Data'!$A$3:$L$98,6,FALSE)))</f>
      </c>
      <c r="H12" s="3">
        <f>IF(A12="","",IF(VLOOKUP($A12,'Test Sample Data'!$A$3:$L$98,7,FALSE)=0,"",VLOOKUP($A12,'Test Sample Data'!$A$3:$L$98,7,FALSE)))</f>
      </c>
      <c r="I12" s="3">
        <f>IF(A12="","",IF(VLOOKUP($A12,'Test Sample Data'!$A$3:$L$98,8,FALSE)=0,"",VLOOKUP($A12,'Test Sample Data'!$A$3:$L$98,8,FALSE)))</f>
      </c>
      <c r="J12" s="3">
        <f>IF(A12="","",IF(VLOOKUP($A12,'Test Sample Data'!$A$3:$L$98,9,FALSE)=0,"",VLOOKUP($A12,'Test Sample Data'!$A$3:$L$98,9,FALSE)))</f>
      </c>
      <c r="K12" s="3">
        <f>IF(A12="","",IF(VLOOKUP($A12,'Test Sample Data'!$A$3:$L$98,10,FALSE)=0,"",VLOOKUP($A12,'Test Sample Data'!$A$3:$L$98,10,FALSE)))</f>
      </c>
      <c r="L12" s="3">
        <f>IF(A12="","",IF(VLOOKUP($A12,'Test Sample Data'!$A$3:$L$98,11,FALSE)=0,"",VLOOKUP($A12,'Test Sample Data'!$A$3:$L$98,11,FALSE)))</f>
      </c>
      <c r="M12" s="3">
        <f>IF(A12="","",IF(VLOOKUP($A12,'Test Sample Data'!$A$3:$L$98,12,FALSE)=0,"",VLOOKUP($A12,'Test Sample Data'!$A$3:$L$98,12,FALSE)))</f>
      </c>
      <c r="O12" s="148">
        <f t="shared" si="0"/>
      </c>
      <c r="Q12" s="2">
        <f>IF('Choose Housekeeping Genes'!C12=0,"",'Choose Housekeeping Genes'!C12)</f>
      </c>
      <c r="R12" s="3">
        <f>IF(A12="","",IF(VLOOKUP($A12,'Control Sample Data'!$A$3:$L$98,3,FALSE)=0,"",VLOOKUP($A12,'Control Sample Data'!$A$3:$L$98,3,FALSE)))</f>
      </c>
      <c r="S12" s="3">
        <f>IF(A12="","",IF(VLOOKUP($A12,'Control Sample Data'!$A$3:$L$98,4,FALSE)=0,"",VLOOKUP($A12,'Control Sample Data'!$A$3:$L$98,4,FALSE)))</f>
      </c>
      <c r="T12" s="3">
        <f>IF(A12="","",IF(VLOOKUP($A12,'Control Sample Data'!$A$3:$L$98,5,FALSE)=0,"",VLOOKUP($A12,'Control Sample Data'!$A$3:$L$98,5,FALSE)))</f>
      </c>
      <c r="U12" s="3">
        <f>IF(A12="","",IF(VLOOKUP($A12,'Control Sample Data'!$A$3:$L$98,6,FALSE)=0,"",VLOOKUP($A12,'Control Sample Data'!$A$3:$L$98,6,FALSE)))</f>
      </c>
      <c r="V12" s="3">
        <f>IF(A12="","",IF(VLOOKUP($A12,'Control Sample Data'!$A$3:$L$98,7,FALSE)=0,"",VLOOKUP($A12,'Control Sample Data'!$A$3:$L$98,7,FALSE)))</f>
      </c>
      <c r="W12" s="3">
        <f>IF(A12="","",IF(VLOOKUP($A12,'Control Sample Data'!$A$3:$L$98,8,FALSE)=0,"",VLOOKUP($A12,'Control Sample Data'!$A$3:$L$98,8,FALSE)))</f>
      </c>
      <c r="X12" s="3">
        <f>IF(A12="","",IF(VLOOKUP($A12,'Control Sample Data'!$A$3:$L$98,9,FALSE)=0,"",VLOOKUP($A12,'Control Sample Data'!$A$3:$L$98,9,FALSE)))</f>
      </c>
      <c r="Y12" s="3">
        <f>IF($A12="","",IF(VLOOKUP($A12,'Control Sample Data'!$A$3:$L$98,10,FALSE)=0,"",VLOOKUP($A12,'Control Sample Data'!$A$3:$L$98,10,FALSE)))</f>
      </c>
      <c r="Z12" s="3">
        <f>IF(A12="","",IF(VLOOKUP($A12,'Control Sample Data'!$A$3:$L$98,11,FALSE)=0,"",VLOOKUP($A12,'Control Sample Data'!$A$3:$L$98,11,FALSE)))</f>
      </c>
      <c r="AA12" s="3">
        <f>IF(A12="","",IF(VLOOKUP($A12,'Control Sample Data'!$A$3:$L$98,12,FALSE)=0,"",VLOOKUP($A12,'Control Sample Data'!$A$3:$L$98,12,FALSE)))</f>
      </c>
    </row>
    <row r="13" spans="1:27" ht="12.75">
      <c r="A13" s="147"/>
      <c r="C13" s="146">
        <f>IF(A13="","",IF(VLOOKUP($A13,'Test Sample Data'!$A$3:$L$98,2,FALSE)=0,"",VLOOKUP($A13,'Test Sample Data'!$A$3:$L$98,2,FALSE)))</f>
      </c>
      <c r="D13" s="3">
        <f>IF(A13="","",IF(VLOOKUP($A13,'Test Sample Data'!$A$3:$L$98,3,FALSE)=0,"",VLOOKUP($A13,'Test Sample Data'!$A$3:$L$98,3,FALSE)))</f>
      </c>
      <c r="E13" s="3">
        <f>IF(A13="","",IF(VLOOKUP($A13,'Test Sample Data'!$A$3:$L$98,4,FALSE)=0,"",VLOOKUP($A13,'Test Sample Data'!$A$3:$L$98,4,FALSE)))</f>
      </c>
      <c r="F13" s="3">
        <f>IF(A13="","",IF(VLOOKUP($A13,'Test Sample Data'!$A$3:$L$98,5,FALSE)=0,"",VLOOKUP($A13,'Test Sample Data'!$A$3:$L$98,5,FALSE)))</f>
      </c>
      <c r="G13" s="3">
        <f>IF(A13="","",IF(VLOOKUP($A13,'Test Sample Data'!$A$3:$L$98,6,FALSE)=0,"",VLOOKUP($A13,'Test Sample Data'!$A$3:$L$98,6,FALSE)))</f>
      </c>
      <c r="H13" s="3">
        <f>IF(A13="","",IF(VLOOKUP($A13,'Test Sample Data'!$A$3:$L$98,7,FALSE)=0,"",VLOOKUP($A13,'Test Sample Data'!$A$3:$L$98,7,FALSE)))</f>
      </c>
      <c r="I13" s="3">
        <f>IF(A13="","",IF(VLOOKUP($A13,'Test Sample Data'!$A$3:$L$98,8,FALSE)=0,"",VLOOKUP($A13,'Test Sample Data'!$A$3:$L$98,8,FALSE)))</f>
      </c>
      <c r="J13" s="3">
        <f>IF(A13="","",IF(VLOOKUP($A13,'Test Sample Data'!$A$3:$L$98,9,FALSE)=0,"",VLOOKUP($A13,'Test Sample Data'!$A$3:$L$98,9,FALSE)))</f>
      </c>
      <c r="K13" s="3">
        <f>IF(A13="","",IF(VLOOKUP($A13,'Test Sample Data'!$A$3:$L$98,10,FALSE)=0,"",VLOOKUP($A13,'Test Sample Data'!$A$3:$L$98,10,FALSE)))</f>
      </c>
      <c r="L13" s="3">
        <f>IF(A13="","",IF(VLOOKUP($A13,'Test Sample Data'!$A$3:$L$98,11,FALSE)=0,"",VLOOKUP($A13,'Test Sample Data'!$A$3:$L$98,11,FALSE)))</f>
      </c>
      <c r="M13" s="3">
        <f>IF(A13="","",IF(VLOOKUP($A13,'Test Sample Data'!$A$3:$L$98,12,FALSE)=0,"",VLOOKUP($A13,'Test Sample Data'!$A$3:$L$98,12,FALSE)))</f>
      </c>
      <c r="O13" s="148">
        <f t="shared" si="0"/>
      </c>
      <c r="Q13" s="2">
        <f>IF('Choose Housekeeping Genes'!C13=0,"",'Choose Housekeeping Genes'!C13)</f>
      </c>
      <c r="R13" s="3">
        <f>IF(A13="","",IF(VLOOKUP($A13,'Control Sample Data'!$A$3:$L$98,3,FALSE)=0,"",VLOOKUP($A13,'Control Sample Data'!$A$3:$L$98,3,FALSE)))</f>
      </c>
      <c r="S13" s="3">
        <f>IF(A13="","",IF(VLOOKUP($A13,'Control Sample Data'!$A$3:$L$98,4,FALSE)=0,"",VLOOKUP($A13,'Control Sample Data'!$A$3:$L$98,4,FALSE)))</f>
      </c>
      <c r="T13" s="3">
        <f>IF(A13="","",IF(VLOOKUP($A13,'Control Sample Data'!$A$3:$L$98,5,FALSE)=0,"",VLOOKUP($A13,'Control Sample Data'!$A$3:$L$98,5,FALSE)))</f>
      </c>
      <c r="U13" s="3">
        <f>IF(A13="","",IF(VLOOKUP($A13,'Control Sample Data'!$A$3:$L$98,6,FALSE)=0,"",VLOOKUP($A13,'Control Sample Data'!$A$3:$L$98,6,FALSE)))</f>
      </c>
      <c r="V13" s="3">
        <f>IF(A13="","",IF(VLOOKUP($A13,'Control Sample Data'!$A$3:$L$98,7,FALSE)=0,"",VLOOKUP($A13,'Control Sample Data'!$A$3:$L$98,7,FALSE)))</f>
      </c>
      <c r="W13" s="3">
        <f>IF(A13="","",IF(VLOOKUP($A13,'Control Sample Data'!$A$3:$L$98,8,FALSE)=0,"",VLOOKUP($A13,'Control Sample Data'!$A$3:$L$98,8,FALSE)))</f>
      </c>
      <c r="X13" s="3">
        <f>IF(A13="","",IF(VLOOKUP($A13,'Control Sample Data'!$A$3:$L$98,9,FALSE)=0,"",VLOOKUP($A13,'Control Sample Data'!$A$3:$L$98,9,FALSE)))</f>
      </c>
      <c r="Y13" s="3">
        <f>IF($A13="","",IF(VLOOKUP($A13,'Control Sample Data'!$A$3:$L$98,10,FALSE)=0,"",VLOOKUP($A13,'Control Sample Data'!$A$3:$L$98,10,FALSE)))</f>
      </c>
      <c r="Z13" s="3">
        <f>IF(A13="","",IF(VLOOKUP($A13,'Control Sample Data'!$A$3:$L$98,11,FALSE)=0,"",VLOOKUP($A13,'Control Sample Data'!$A$3:$L$98,11,FALSE)))</f>
      </c>
      <c r="AA13" s="3">
        <f>IF(A13="","",IF(VLOOKUP($A13,'Control Sample Data'!$A$3:$L$98,12,FALSE)=0,"",VLOOKUP($A13,'Control Sample Data'!$A$3:$L$98,12,FALSE)))</f>
      </c>
    </row>
    <row r="14" spans="1:27" ht="12.75">
      <c r="A14" s="147"/>
      <c r="C14" s="146">
        <f>IF(A14="","",IF(VLOOKUP($A14,'Test Sample Data'!$A$3:$L$98,2,FALSE)=0,"",VLOOKUP($A14,'Test Sample Data'!$A$3:$L$98,2,FALSE)))</f>
      </c>
      <c r="D14" s="3">
        <f>IF(A14="","",IF(VLOOKUP($A14,'Test Sample Data'!$A$3:$L$98,3,FALSE)=0,"",VLOOKUP($A14,'Test Sample Data'!$A$3:$L$98,3,FALSE)))</f>
      </c>
      <c r="E14" s="3">
        <f>IF(A14="","",IF(VLOOKUP($A14,'Test Sample Data'!$A$3:$L$98,4,FALSE)=0,"",VLOOKUP($A14,'Test Sample Data'!$A$3:$L$98,4,FALSE)))</f>
      </c>
      <c r="F14" s="3">
        <f>IF(A14="","",IF(VLOOKUP($A14,'Test Sample Data'!$A$3:$L$98,5,FALSE)=0,"",VLOOKUP($A14,'Test Sample Data'!$A$3:$L$98,5,FALSE)))</f>
      </c>
      <c r="G14" s="3">
        <f>IF(A14="","",IF(VLOOKUP($A14,'Test Sample Data'!$A$3:$L$98,6,FALSE)=0,"",VLOOKUP($A14,'Test Sample Data'!$A$3:$L$98,6,FALSE)))</f>
      </c>
      <c r="H14" s="3">
        <f>IF(A14="","",IF(VLOOKUP($A14,'Test Sample Data'!$A$3:$L$98,7,FALSE)=0,"",VLOOKUP($A14,'Test Sample Data'!$A$3:$L$98,7,FALSE)))</f>
      </c>
      <c r="I14" s="3">
        <f>IF(A14="","",IF(VLOOKUP($A14,'Test Sample Data'!$A$3:$L$98,8,FALSE)=0,"",VLOOKUP($A14,'Test Sample Data'!$A$3:$L$98,8,FALSE)))</f>
      </c>
      <c r="J14" s="3">
        <f>IF(A14="","",IF(VLOOKUP($A14,'Test Sample Data'!$A$3:$L$98,9,FALSE)=0,"",VLOOKUP($A14,'Test Sample Data'!$A$3:$L$98,9,FALSE)))</f>
      </c>
      <c r="K14" s="3">
        <f>IF(A14="","",IF(VLOOKUP($A14,'Test Sample Data'!$A$3:$L$98,10,FALSE)=0,"",VLOOKUP($A14,'Test Sample Data'!$A$3:$L$98,10,FALSE)))</f>
      </c>
      <c r="L14" s="3">
        <f>IF(A14="","",IF(VLOOKUP($A14,'Test Sample Data'!$A$3:$L$98,11,FALSE)=0,"",VLOOKUP($A14,'Test Sample Data'!$A$3:$L$98,11,FALSE)))</f>
      </c>
      <c r="M14" s="3">
        <f>IF(A14="","",IF(VLOOKUP($A14,'Test Sample Data'!$A$3:$L$98,12,FALSE)=0,"",VLOOKUP($A14,'Test Sample Data'!$A$3:$L$98,12,FALSE)))</f>
      </c>
      <c r="O14" s="148">
        <f t="shared" si="0"/>
      </c>
      <c r="Q14" s="2">
        <f>IF('Choose Housekeeping Genes'!C14=0,"",'Choose Housekeeping Genes'!C14)</f>
      </c>
      <c r="R14" s="3">
        <f>IF(A14="","",IF(VLOOKUP($A14,'Control Sample Data'!$A$3:$L$98,3,FALSE)=0,"",VLOOKUP($A14,'Control Sample Data'!$A$3:$L$98,3,FALSE)))</f>
      </c>
      <c r="S14" s="3">
        <f>IF(A14="","",IF(VLOOKUP($A14,'Control Sample Data'!$A$3:$L$98,4,FALSE)=0,"",VLOOKUP($A14,'Control Sample Data'!$A$3:$L$98,4,FALSE)))</f>
      </c>
      <c r="T14" s="3">
        <f>IF(A14="","",IF(VLOOKUP($A14,'Control Sample Data'!$A$3:$L$98,5,FALSE)=0,"",VLOOKUP($A14,'Control Sample Data'!$A$3:$L$98,5,FALSE)))</f>
      </c>
      <c r="U14" s="3">
        <f>IF(A14="","",IF(VLOOKUP($A14,'Control Sample Data'!$A$3:$L$98,6,FALSE)=0,"",VLOOKUP($A14,'Control Sample Data'!$A$3:$L$98,6,FALSE)))</f>
      </c>
      <c r="V14" s="3">
        <f>IF(A14="","",IF(VLOOKUP($A14,'Control Sample Data'!$A$3:$L$98,7,FALSE)=0,"",VLOOKUP($A14,'Control Sample Data'!$A$3:$L$98,7,FALSE)))</f>
      </c>
      <c r="W14" s="3">
        <f>IF(A14="","",IF(VLOOKUP($A14,'Control Sample Data'!$A$3:$L$98,8,FALSE)=0,"",VLOOKUP($A14,'Control Sample Data'!$A$3:$L$98,8,FALSE)))</f>
      </c>
      <c r="X14" s="3">
        <f>IF(A14="","",IF(VLOOKUP($A14,'Control Sample Data'!$A$3:$L$98,9,FALSE)=0,"",VLOOKUP($A14,'Control Sample Data'!$A$3:$L$98,9,FALSE)))</f>
      </c>
      <c r="Y14" s="3">
        <f>IF($A14="","",IF(VLOOKUP($A14,'Control Sample Data'!$A$3:$L$98,10,FALSE)=0,"",VLOOKUP($A14,'Control Sample Data'!$A$3:$L$98,10,FALSE)))</f>
      </c>
      <c r="Z14" s="3">
        <f>IF(A14="","",IF(VLOOKUP($A14,'Control Sample Data'!$A$3:$L$98,11,FALSE)=0,"",VLOOKUP($A14,'Control Sample Data'!$A$3:$L$98,11,FALSE)))</f>
      </c>
      <c r="AA14" s="3">
        <f>IF(A14="","",IF(VLOOKUP($A14,'Control Sample Data'!$A$3:$L$98,12,FALSE)=0,"",VLOOKUP($A14,'Control Sample Data'!$A$3:$L$98,12,FALSE)))</f>
      </c>
    </row>
    <row r="15" spans="1:27" ht="12.75">
      <c r="A15" s="147"/>
      <c r="C15" s="146">
        <f>IF(A15="","",IF(VLOOKUP($A15,'Test Sample Data'!$A$3:$L$98,2,FALSE)=0,"",VLOOKUP($A15,'Test Sample Data'!$A$3:$L$98,2,FALSE)))</f>
      </c>
      <c r="D15" s="3">
        <f>IF(A15="","",IF(VLOOKUP($A15,'Test Sample Data'!$A$3:$L$98,3,FALSE)=0,"",VLOOKUP($A15,'Test Sample Data'!$A$3:$L$98,3,FALSE)))</f>
      </c>
      <c r="E15" s="3">
        <f>IF(A15="","",IF(VLOOKUP($A15,'Test Sample Data'!$A$3:$L$98,4,FALSE)=0,"",VLOOKUP($A15,'Test Sample Data'!$A$3:$L$98,4,FALSE)))</f>
      </c>
      <c r="F15" s="3">
        <f>IF(A15="","",IF(VLOOKUP($A15,'Test Sample Data'!$A$3:$L$98,5,FALSE)=0,"",VLOOKUP($A15,'Test Sample Data'!$A$3:$L$98,5,FALSE)))</f>
      </c>
      <c r="G15" s="3">
        <f>IF(A15="","",IF(VLOOKUP($A15,'Test Sample Data'!$A$3:$L$98,6,FALSE)=0,"",VLOOKUP($A15,'Test Sample Data'!$A$3:$L$98,6,FALSE)))</f>
      </c>
      <c r="H15" s="3">
        <f>IF(A15="","",IF(VLOOKUP($A15,'Test Sample Data'!$A$3:$L$98,7,FALSE)=0,"",VLOOKUP($A15,'Test Sample Data'!$A$3:$L$98,7,FALSE)))</f>
      </c>
      <c r="I15" s="3">
        <f>IF(A15="","",IF(VLOOKUP($A15,'Test Sample Data'!$A$3:$L$98,8,FALSE)=0,"",VLOOKUP($A15,'Test Sample Data'!$A$3:$L$98,8,FALSE)))</f>
      </c>
      <c r="J15" s="3">
        <f>IF(A15="","",IF(VLOOKUP($A15,'Test Sample Data'!$A$3:$L$98,9,FALSE)=0,"",VLOOKUP($A15,'Test Sample Data'!$A$3:$L$98,9,FALSE)))</f>
      </c>
      <c r="K15" s="3">
        <f>IF(A15="","",IF(VLOOKUP($A15,'Test Sample Data'!$A$3:$L$98,10,FALSE)=0,"",VLOOKUP($A15,'Test Sample Data'!$A$3:$L$98,10,FALSE)))</f>
      </c>
      <c r="L15" s="3">
        <f>IF(A15="","",IF(VLOOKUP($A15,'Test Sample Data'!$A$3:$L$98,11,FALSE)=0,"",VLOOKUP($A15,'Test Sample Data'!$A$3:$L$98,11,FALSE)))</f>
      </c>
      <c r="M15" s="3">
        <f>IF(A15="","",IF(VLOOKUP($A15,'Test Sample Data'!$A$3:$L$98,12,FALSE)=0,"",VLOOKUP($A15,'Test Sample Data'!$A$3:$L$98,12,FALSE)))</f>
      </c>
      <c r="O15" s="148">
        <f t="shared" si="0"/>
      </c>
      <c r="Q15" s="2">
        <f>IF('Choose Housekeeping Genes'!C15=0,"",'Choose Housekeeping Genes'!C15)</f>
      </c>
      <c r="R15" s="3">
        <f>IF(A15="","",IF(VLOOKUP($A15,'Control Sample Data'!$A$3:$L$98,3,FALSE)=0,"",VLOOKUP($A15,'Control Sample Data'!$A$3:$L$98,3,FALSE)))</f>
      </c>
      <c r="S15" s="3">
        <f>IF(A15="","",IF(VLOOKUP($A15,'Control Sample Data'!$A$3:$L$98,4,FALSE)=0,"",VLOOKUP($A15,'Control Sample Data'!$A$3:$L$98,4,FALSE)))</f>
      </c>
      <c r="T15" s="3">
        <f>IF(A15="","",IF(VLOOKUP($A15,'Control Sample Data'!$A$3:$L$98,5,FALSE)=0,"",VLOOKUP($A15,'Control Sample Data'!$A$3:$L$98,5,FALSE)))</f>
      </c>
      <c r="U15" s="3">
        <f>IF(A15="","",IF(VLOOKUP($A15,'Control Sample Data'!$A$3:$L$98,6,FALSE)=0,"",VLOOKUP($A15,'Control Sample Data'!$A$3:$L$98,6,FALSE)))</f>
      </c>
      <c r="V15" s="3">
        <f>IF(A15="","",IF(VLOOKUP($A15,'Control Sample Data'!$A$3:$L$98,7,FALSE)=0,"",VLOOKUP($A15,'Control Sample Data'!$A$3:$L$98,7,FALSE)))</f>
      </c>
      <c r="W15" s="3">
        <f>IF(A15="","",IF(VLOOKUP($A15,'Control Sample Data'!$A$3:$L$98,8,FALSE)=0,"",VLOOKUP($A15,'Control Sample Data'!$A$3:$L$98,8,FALSE)))</f>
      </c>
      <c r="X15" s="3">
        <f>IF(A15="","",IF(VLOOKUP($A15,'Control Sample Data'!$A$3:$L$98,9,FALSE)=0,"",VLOOKUP($A15,'Control Sample Data'!$A$3:$L$98,9,FALSE)))</f>
      </c>
      <c r="Y15" s="3">
        <f>IF($A15="","",IF(VLOOKUP($A15,'Control Sample Data'!$A$3:$L$98,10,FALSE)=0,"",VLOOKUP($A15,'Control Sample Data'!$A$3:$L$98,10,FALSE)))</f>
      </c>
      <c r="Z15" s="3">
        <f>IF(A15="","",IF(VLOOKUP($A15,'Control Sample Data'!$A$3:$L$98,11,FALSE)=0,"",VLOOKUP($A15,'Control Sample Data'!$A$3:$L$98,11,FALSE)))</f>
      </c>
      <c r="AA15" s="3">
        <f>IF(A15="","",IF(VLOOKUP($A15,'Control Sample Data'!$A$3:$L$98,12,FALSE)=0,"",VLOOKUP($A15,'Control Sample Data'!$A$3:$L$98,12,FALSE)))</f>
      </c>
    </row>
    <row r="16" spans="1:27" ht="12.75">
      <c r="A16" s="147"/>
      <c r="C16" s="146">
        <f>IF(A16="","",IF(VLOOKUP($A16,'Test Sample Data'!$A$3:$L$98,2,FALSE)=0,"",VLOOKUP($A16,'Test Sample Data'!$A$3:$L$98,2,FALSE)))</f>
      </c>
      <c r="D16" s="3">
        <f>IF(A16="","",IF(VLOOKUP($A16,'Test Sample Data'!$A$3:$L$98,3,FALSE)=0,"",VLOOKUP($A16,'Test Sample Data'!$A$3:$L$98,3,FALSE)))</f>
      </c>
      <c r="E16" s="3">
        <f>IF(A16="","",IF(VLOOKUP($A16,'Test Sample Data'!$A$3:$L$98,4,FALSE)=0,"",VLOOKUP($A16,'Test Sample Data'!$A$3:$L$98,4,FALSE)))</f>
      </c>
      <c r="F16" s="3">
        <f>IF(A16="","",IF(VLOOKUP($A16,'Test Sample Data'!$A$3:$L$98,5,FALSE)=0,"",VLOOKUP($A16,'Test Sample Data'!$A$3:$L$98,5,FALSE)))</f>
      </c>
      <c r="G16" s="3">
        <f>IF(A16="","",IF(VLOOKUP($A16,'Test Sample Data'!$A$3:$L$98,6,FALSE)=0,"",VLOOKUP($A16,'Test Sample Data'!$A$3:$L$98,6,FALSE)))</f>
      </c>
      <c r="H16" s="3">
        <f>IF(A16="","",IF(VLOOKUP($A16,'Test Sample Data'!$A$3:$L$98,7,FALSE)=0,"",VLOOKUP($A16,'Test Sample Data'!$A$3:$L$98,7,FALSE)))</f>
      </c>
      <c r="I16" s="3">
        <f>IF(A16="","",IF(VLOOKUP($A16,'Test Sample Data'!$A$3:$L$98,8,FALSE)=0,"",VLOOKUP($A16,'Test Sample Data'!$A$3:$L$98,8,FALSE)))</f>
      </c>
      <c r="J16" s="3">
        <f>IF(A16="","",IF(VLOOKUP($A16,'Test Sample Data'!$A$3:$L$98,9,FALSE)=0,"",VLOOKUP($A16,'Test Sample Data'!$A$3:$L$98,9,FALSE)))</f>
      </c>
      <c r="K16" s="3">
        <f>IF(A16="","",IF(VLOOKUP($A16,'Test Sample Data'!$A$3:$L$98,10,FALSE)=0,"",VLOOKUP($A16,'Test Sample Data'!$A$3:$L$98,10,FALSE)))</f>
      </c>
      <c r="L16" s="3">
        <f>IF(A16="","",IF(VLOOKUP($A16,'Test Sample Data'!$A$3:$L$98,11,FALSE)=0,"",VLOOKUP($A16,'Test Sample Data'!$A$3:$L$98,11,FALSE)))</f>
      </c>
      <c r="M16" s="3">
        <f>IF(A16="","",IF(VLOOKUP($A16,'Test Sample Data'!$A$3:$L$98,12,FALSE)=0,"",VLOOKUP($A16,'Test Sample Data'!$A$3:$L$98,12,FALSE)))</f>
      </c>
      <c r="O16" s="148">
        <f t="shared" si="0"/>
      </c>
      <c r="Q16" s="2">
        <f>IF('Choose Housekeeping Genes'!C16=0,"",'Choose Housekeeping Genes'!C16)</f>
      </c>
      <c r="R16" s="3">
        <f>IF(A16="","",IF(VLOOKUP($A16,'Control Sample Data'!$A$3:$L$98,3,FALSE)=0,"",VLOOKUP($A16,'Control Sample Data'!$A$3:$L$98,3,FALSE)))</f>
      </c>
      <c r="S16" s="3">
        <f>IF(A16="","",IF(VLOOKUP($A16,'Control Sample Data'!$A$3:$L$98,4,FALSE)=0,"",VLOOKUP($A16,'Control Sample Data'!$A$3:$L$98,4,FALSE)))</f>
      </c>
      <c r="T16" s="3">
        <f>IF(A16="","",IF(VLOOKUP($A16,'Control Sample Data'!$A$3:$L$98,5,FALSE)=0,"",VLOOKUP($A16,'Control Sample Data'!$A$3:$L$98,5,FALSE)))</f>
      </c>
      <c r="U16" s="3">
        <f>IF(A16="","",IF(VLOOKUP($A16,'Control Sample Data'!$A$3:$L$98,6,FALSE)=0,"",VLOOKUP($A16,'Control Sample Data'!$A$3:$L$98,6,FALSE)))</f>
      </c>
      <c r="V16" s="3">
        <f>IF(A16="","",IF(VLOOKUP($A16,'Control Sample Data'!$A$3:$L$98,7,FALSE)=0,"",VLOOKUP($A16,'Control Sample Data'!$A$3:$L$98,7,FALSE)))</f>
      </c>
      <c r="W16" s="3">
        <f>IF(A16="","",IF(VLOOKUP($A16,'Control Sample Data'!$A$3:$L$98,8,FALSE)=0,"",VLOOKUP($A16,'Control Sample Data'!$A$3:$L$98,8,FALSE)))</f>
      </c>
      <c r="X16" s="3">
        <f>IF(A16="","",IF(VLOOKUP($A16,'Control Sample Data'!$A$3:$L$98,9,FALSE)=0,"",VLOOKUP($A16,'Control Sample Data'!$A$3:$L$98,9,FALSE)))</f>
      </c>
      <c r="Y16" s="3">
        <f>IF($A16="","",IF(VLOOKUP($A16,'Control Sample Data'!$A$3:$L$98,10,FALSE)=0,"",VLOOKUP($A16,'Control Sample Data'!$A$3:$L$98,10,FALSE)))</f>
      </c>
      <c r="Z16" s="3">
        <f>IF(A16="","",IF(VLOOKUP($A16,'Control Sample Data'!$A$3:$L$98,11,FALSE)=0,"",VLOOKUP($A16,'Control Sample Data'!$A$3:$L$98,11,FALSE)))</f>
      </c>
      <c r="AA16" s="3">
        <f>IF(A16="","",IF(VLOOKUP($A16,'Control Sample Data'!$A$3:$L$98,12,FALSE)=0,"",VLOOKUP($A16,'Control Sample Data'!$A$3:$L$98,12,FALSE)))</f>
      </c>
    </row>
    <row r="17" spans="1:27" ht="12.75">
      <c r="A17" s="147"/>
      <c r="C17" s="146">
        <f>IF(A17="","",IF(VLOOKUP($A17,'Test Sample Data'!$A$3:$L$98,2,FALSE)=0,"",VLOOKUP($A17,'Test Sample Data'!$A$3:$L$98,2,FALSE)))</f>
      </c>
      <c r="D17" s="3">
        <f>IF(A17="","",IF(VLOOKUP($A17,'Test Sample Data'!$A$3:$L$98,3,FALSE)=0,"",VLOOKUP($A17,'Test Sample Data'!$A$3:$L$98,3,FALSE)))</f>
      </c>
      <c r="E17" s="3">
        <f>IF(A17="","",IF(VLOOKUP($A17,'Test Sample Data'!$A$3:$L$98,4,FALSE)=0,"",VLOOKUP($A17,'Test Sample Data'!$A$3:$L$98,4,FALSE)))</f>
      </c>
      <c r="F17" s="3">
        <f>IF(A17="","",IF(VLOOKUP($A17,'Test Sample Data'!$A$3:$L$98,5,FALSE)=0,"",VLOOKUP($A17,'Test Sample Data'!$A$3:$L$98,5,FALSE)))</f>
      </c>
      <c r="G17" s="3">
        <f>IF(A17="","",IF(VLOOKUP($A17,'Test Sample Data'!$A$3:$L$98,6,FALSE)=0,"",VLOOKUP($A17,'Test Sample Data'!$A$3:$L$98,6,FALSE)))</f>
      </c>
      <c r="H17" s="3">
        <f>IF(A17="","",IF(VLOOKUP($A17,'Test Sample Data'!$A$3:$L$98,7,FALSE)=0,"",VLOOKUP($A17,'Test Sample Data'!$A$3:$L$98,7,FALSE)))</f>
      </c>
      <c r="I17" s="3">
        <f>IF(A17="","",IF(VLOOKUP($A17,'Test Sample Data'!$A$3:$L$98,8,FALSE)=0,"",VLOOKUP($A17,'Test Sample Data'!$A$3:$L$98,8,FALSE)))</f>
      </c>
      <c r="J17" s="3">
        <f>IF(A17="","",IF(VLOOKUP($A17,'Test Sample Data'!$A$3:$L$98,9,FALSE)=0,"",VLOOKUP($A17,'Test Sample Data'!$A$3:$L$98,9,FALSE)))</f>
      </c>
      <c r="K17" s="3">
        <f>IF(A17="","",IF(VLOOKUP($A17,'Test Sample Data'!$A$3:$L$98,10,FALSE)=0,"",VLOOKUP($A17,'Test Sample Data'!$A$3:$L$98,10,FALSE)))</f>
      </c>
      <c r="L17" s="3">
        <f>IF(A17="","",IF(VLOOKUP($A17,'Test Sample Data'!$A$3:$L$98,11,FALSE)=0,"",VLOOKUP($A17,'Test Sample Data'!$A$3:$L$98,11,FALSE)))</f>
      </c>
      <c r="M17" s="3">
        <f>IF(A17="","",IF(VLOOKUP($A17,'Test Sample Data'!$A$3:$L$98,12,FALSE)=0,"",VLOOKUP($A17,'Test Sample Data'!$A$3:$L$98,12,FALSE)))</f>
      </c>
      <c r="O17" s="148">
        <f t="shared" si="0"/>
      </c>
      <c r="Q17" s="2">
        <f>IF('Choose Housekeeping Genes'!C17=0,"",'Choose Housekeeping Genes'!C17)</f>
      </c>
      <c r="R17" s="3">
        <f>IF(A17="","",IF(VLOOKUP($A17,'Control Sample Data'!$A$3:$L$98,3,FALSE)=0,"",VLOOKUP($A17,'Control Sample Data'!$A$3:$L$98,3,FALSE)))</f>
      </c>
      <c r="S17" s="3">
        <f>IF(A17="","",IF(VLOOKUP($A17,'Control Sample Data'!$A$3:$L$98,4,FALSE)=0,"",VLOOKUP($A17,'Control Sample Data'!$A$3:$L$98,4,FALSE)))</f>
      </c>
      <c r="T17" s="3">
        <f>IF(A17="","",IF(VLOOKUP($A17,'Control Sample Data'!$A$3:$L$98,5,FALSE)=0,"",VLOOKUP($A17,'Control Sample Data'!$A$3:$L$98,5,FALSE)))</f>
      </c>
      <c r="U17" s="3">
        <f>IF(A17="","",IF(VLOOKUP($A17,'Control Sample Data'!$A$3:$L$98,6,FALSE)=0,"",VLOOKUP($A17,'Control Sample Data'!$A$3:$L$98,6,FALSE)))</f>
      </c>
      <c r="V17" s="3">
        <f>IF(A17="","",IF(VLOOKUP($A17,'Control Sample Data'!$A$3:$L$98,7,FALSE)=0,"",VLOOKUP($A17,'Control Sample Data'!$A$3:$L$98,7,FALSE)))</f>
      </c>
      <c r="W17" s="3">
        <f>IF(A17="","",IF(VLOOKUP($A17,'Control Sample Data'!$A$3:$L$98,8,FALSE)=0,"",VLOOKUP($A17,'Control Sample Data'!$A$3:$L$98,8,FALSE)))</f>
      </c>
      <c r="X17" s="3">
        <f>IF(A17="","",IF(VLOOKUP($A17,'Control Sample Data'!$A$3:$L$98,9,FALSE)=0,"",VLOOKUP($A17,'Control Sample Data'!$A$3:$L$98,9,FALSE)))</f>
      </c>
      <c r="Y17" s="3">
        <f>IF($A17="","",IF(VLOOKUP($A17,'Control Sample Data'!$A$3:$L$98,10,FALSE)=0,"",VLOOKUP($A17,'Control Sample Data'!$A$3:$L$98,10,FALSE)))</f>
      </c>
      <c r="Z17" s="3">
        <f>IF(A17="","",IF(VLOOKUP($A17,'Control Sample Data'!$A$3:$L$98,11,FALSE)=0,"",VLOOKUP($A17,'Control Sample Data'!$A$3:$L$98,11,FALSE)))</f>
      </c>
      <c r="AA17" s="3">
        <f>IF(A17="","",IF(VLOOKUP($A17,'Control Sample Data'!$A$3:$L$98,12,FALSE)=0,"",VLOOKUP($A17,'Control Sample Data'!$A$3:$L$98,12,FALSE)))</f>
      </c>
    </row>
    <row r="18" spans="1:27" ht="12.75">
      <c r="A18" s="147"/>
      <c r="C18" s="146">
        <f>IF(A18="","",IF(VLOOKUP($A18,'Test Sample Data'!$A$3:$L$98,2,FALSE)=0,"",VLOOKUP($A18,'Test Sample Data'!$A$3:$L$98,2,FALSE)))</f>
      </c>
      <c r="D18" s="3">
        <f>IF(A18="","",IF(VLOOKUP($A18,'Test Sample Data'!$A$3:$L$98,3,FALSE)=0,"",VLOOKUP($A18,'Test Sample Data'!$A$3:$L$98,3,FALSE)))</f>
      </c>
      <c r="E18" s="3">
        <f>IF(A18="","",IF(VLOOKUP($A18,'Test Sample Data'!$A$3:$L$98,4,FALSE)=0,"",VLOOKUP($A18,'Test Sample Data'!$A$3:$L$98,4,FALSE)))</f>
      </c>
      <c r="F18" s="3">
        <f>IF(A18="","",IF(VLOOKUP($A18,'Test Sample Data'!$A$3:$L$98,5,FALSE)=0,"",VLOOKUP($A18,'Test Sample Data'!$A$3:$L$98,5,FALSE)))</f>
      </c>
      <c r="G18" s="3">
        <f>IF(A18="","",IF(VLOOKUP($A18,'Test Sample Data'!$A$3:$L$98,6,FALSE)=0,"",VLOOKUP($A18,'Test Sample Data'!$A$3:$L$98,6,FALSE)))</f>
      </c>
      <c r="H18" s="3">
        <f>IF(A18="","",IF(VLOOKUP($A18,'Test Sample Data'!$A$3:$L$98,7,FALSE)=0,"",VLOOKUP($A18,'Test Sample Data'!$A$3:$L$98,7,FALSE)))</f>
      </c>
      <c r="I18" s="3">
        <f>IF(A18="","",IF(VLOOKUP($A18,'Test Sample Data'!$A$3:$L$98,8,FALSE)=0,"",VLOOKUP($A18,'Test Sample Data'!$A$3:$L$98,8,FALSE)))</f>
      </c>
      <c r="J18" s="3">
        <f>IF(A18="","",IF(VLOOKUP($A18,'Test Sample Data'!$A$3:$L$98,9,FALSE)=0,"",VLOOKUP($A18,'Test Sample Data'!$A$3:$L$98,9,FALSE)))</f>
      </c>
      <c r="K18" s="3">
        <f>IF(A18="","",IF(VLOOKUP($A18,'Test Sample Data'!$A$3:$L$98,10,FALSE)=0,"",VLOOKUP($A18,'Test Sample Data'!$A$3:$L$98,10,FALSE)))</f>
      </c>
      <c r="L18" s="3">
        <f>IF(A18="","",IF(VLOOKUP($A18,'Test Sample Data'!$A$3:$L$98,11,FALSE)=0,"",VLOOKUP($A18,'Test Sample Data'!$A$3:$L$98,11,FALSE)))</f>
      </c>
      <c r="M18" s="3">
        <f>IF(A18="","",IF(VLOOKUP($A18,'Test Sample Data'!$A$3:$L$98,12,FALSE)=0,"",VLOOKUP($A18,'Test Sample Data'!$A$3:$L$98,12,FALSE)))</f>
      </c>
      <c r="O18" s="148">
        <f t="shared" si="0"/>
      </c>
      <c r="Q18" s="2">
        <f>IF('Choose Housekeeping Genes'!C18=0,"",'Choose Housekeeping Genes'!C18)</f>
      </c>
      <c r="R18" s="3">
        <f>IF(A18="","",IF(VLOOKUP($A18,'Control Sample Data'!$A$3:$L$98,3,FALSE)=0,"",VLOOKUP($A18,'Control Sample Data'!$A$3:$L$98,3,FALSE)))</f>
      </c>
      <c r="S18" s="3">
        <f>IF(A18="","",IF(VLOOKUP($A18,'Control Sample Data'!$A$3:$L$98,4,FALSE)=0,"",VLOOKUP($A18,'Control Sample Data'!$A$3:$L$98,4,FALSE)))</f>
      </c>
      <c r="T18" s="3">
        <f>IF(A18="","",IF(VLOOKUP($A18,'Control Sample Data'!$A$3:$L$98,5,FALSE)=0,"",VLOOKUP($A18,'Control Sample Data'!$A$3:$L$98,5,FALSE)))</f>
      </c>
      <c r="U18" s="3">
        <f>IF(A18="","",IF(VLOOKUP($A18,'Control Sample Data'!$A$3:$L$98,6,FALSE)=0,"",VLOOKUP($A18,'Control Sample Data'!$A$3:$L$98,6,FALSE)))</f>
      </c>
      <c r="V18" s="3">
        <f>IF(A18="","",IF(VLOOKUP($A18,'Control Sample Data'!$A$3:$L$98,7,FALSE)=0,"",VLOOKUP($A18,'Control Sample Data'!$A$3:$L$98,7,FALSE)))</f>
      </c>
      <c r="W18" s="3">
        <f>IF(A18="","",IF(VLOOKUP($A18,'Control Sample Data'!$A$3:$L$98,8,FALSE)=0,"",VLOOKUP($A18,'Control Sample Data'!$A$3:$L$98,8,FALSE)))</f>
      </c>
      <c r="X18" s="3">
        <f>IF(A18="","",IF(VLOOKUP($A18,'Control Sample Data'!$A$3:$L$98,9,FALSE)=0,"",VLOOKUP($A18,'Control Sample Data'!$A$3:$L$98,9,FALSE)))</f>
      </c>
      <c r="Y18" s="3">
        <f>IF($A18="","",IF(VLOOKUP($A18,'Control Sample Data'!$A$3:$L$98,10,FALSE)=0,"",VLOOKUP($A18,'Control Sample Data'!$A$3:$L$98,10,FALSE)))</f>
      </c>
      <c r="Z18" s="3">
        <f>IF(A18="","",IF(VLOOKUP($A18,'Control Sample Data'!$A$3:$L$98,11,FALSE)=0,"",VLOOKUP($A18,'Control Sample Data'!$A$3:$L$98,11,FALSE)))</f>
      </c>
      <c r="AA18" s="3">
        <f>IF(A18="","",IF(VLOOKUP($A18,'Control Sample Data'!$A$3:$L$98,12,FALSE)=0,"",VLOOKUP($A18,'Control Sample Data'!$A$3:$L$98,12,FALSE)))</f>
      </c>
    </row>
    <row r="19" spans="1:27" ht="12.75">
      <c r="A19" s="147"/>
      <c r="C19" s="146">
        <f>IF(A19="","",IF(VLOOKUP($A19,'Test Sample Data'!$A$3:$L$98,2,FALSE)=0,"",VLOOKUP($A19,'Test Sample Data'!$A$3:$L$98,2,FALSE)))</f>
      </c>
      <c r="D19" s="3">
        <f>IF(A19="","",IF(VLOOKUP($A19,'Test Sample Data'!$A$3:$L$98,3,FALSE)=0,"",VLOOKUP($A19,'Test Sample Data'!$A$3:$L$98,3,FALSE)))</f>
      </c>
      <c r="E19" s="3">
        <f>IF(A19="","",IF(VLOOKUP($A19,'Test Sample Data'!$A$3:$L$98,4,FALSE)=0,"",VLOOKUP($A19,'Test Sample Data'!$A$3:$L$98,4,FALSE)))</f>
      </c>
      <c r="F19" s="3">
        <f>IF(A19="","",IF(VLOOKUP($A19,'Test Sample Data'!$A$3:$L$98,5,FALSE)=0,"",VLOOKUP($A19,'Test Sample Data'!$A$3:$L$98,5,FALSE)))</f>
      </c>
      <c r="G19" s="3">
        <f>IF(A19="","",IF(VLOOKUP($A19,'Test Sample Data'!$A$3:$L$98,6,FALSE)=0,"",VLOOKUP($A19,'Test Sample Data'!$A$3:$L$98,6,FALSE)))</f>
      </c>
      <c r="H19" s="3">
        <f>IF(A19="","",IF(VLOOKUP($A19,'Test Sample Data'!$A$3:$L$98,7,FALSE)=0,"",VLOOKUP($A19,'Test Sample Data'!$A$3:$L$98,7,FALSE)))</f>
      </c>
      <c r="I19" s="3">
        <f>IF(A19="","",IF(VLOOKUP($A19,'Test Sample Data'!$A$3:$L$98,8,FALSE)=0,"",VLOOKUP($A19,'Test Sample Data'!$A$3:$L$98,8,FALSE)))</f>
      </c>
      <c r="J19" s="3">
        <f>IF(A19="","",IF(VLOOKUP($A19,'Test Sample Data'!$A$3:$L$98,9,FALSE)=0,"",VLOOKUP($A19,'Test Sample Data'!$A$3:$L$98,9,FALSE)))</f>
      </c>
      <c r="K19" s="3">
        <f>IF(A19="","",IF(VLOOKUP($A19,'Test Sample Data'!$A$3:$L$98,10,FALSE)=0,"",VLOOKUP($A19,'Test Sample Data'!$A$3:$L$98,10,FALSE)))</f>
      </c>
      <c r="L19" s="3">
        <f>IF(A19="","",IF(VLOOKUP($A19,'Test Sample Data'!$A$3:$L$98,11,FALSE)=0,"",VLOOKUP($A19,'Test Sample Data'!$A$3:$L$98,11,FALSE)))</f>
      </c>
      <c r="M19" s="3">
        <f>IF(A19="","",IF(VLOOKUP($A19,'Test Sample Data'!$A$3:$L$98,12,FALSE)=0,"",VLOOKUP($A19,'Test Sample Data'!$A$3:$L$98,12,FALSE)))</f>
      </c>
      <c r="O19" s="148">
        <f t="shared" si="0"/>
      </c>
      <c r="Q19" s="2">
        <f>IF('Choose Housekeeping Genes'!C19=0,"",'Choose Housekeeping Genes'!C19)</f>
      </c>
      <c r="R19" s="3">
        <f>IF(A19="","",IF(VLOOKUP($A19,'Control Sample Data'!$A$3:$L$98,3,FALSE)=0,"",VLOOKUP($A19,'Control Sample Data'!$A$3:$L$98,3,FALSE)))</f>
      </c>
      <c r="S19" s="3">
        <f>IF(A19="","",IF(VLOOKUP($A19,'Control Sample Data'!$A$3:$L$98,4,FALSE)=0,"",VLOOKUP($A19,'Control Sample Data'!$A$3:$L$98,4,FALSE)))</f>
      </c>
      <c r="T19" s="3">
        <f>IF(A19="","",IF(VLOOKUP($A19,'Control Sample Data'!$A$3:$L$98,5,FALSE)=0,"",VLOOKUP($A19,'Control Sample Data'!$A$3:$L$98,5,FALSE)))</f>
      </c>
      <c r="U19" s="3">
        <f>IF(A19="","",IF(VLOOKUP($A19,'Control Sample Data'!$A$3:$L$98,6,FALSE)=0,"",VLOOKUP($A19,'Control Sample Data'!$A$3:$L$98,6,FALSE)))</f>
      </c>
      <c r="V19" s="3">
        <f>IF(A19="","",IF(VLOOKUP($A19,'Control Sample Data'!$A$3:$L$98,7,FALSE)=0,"",VLOOKUP($A19,'Control Sample Data'!$A$3:$L$98,7,FALSE)))</f>
      </c>
      <c r="W19" s="3">
        <f>IF(A19="","",IF(VLOOKUP($A19,'Control Sample Data'!$A$3:$L$98,8,FALSE)=0,"",VLOOKUP($A19,'Control Sample Data'!$A$3:$L$98,8,FALSE)))</f>
      </c>
      <c r="X19" s="3">
        <f>IF(A19="","",IF(VLOOKUP($A19,'Control Sample Data'!$A$3:$L$98,9,FALSE)=0,"",VLOOKUP($A19,'Control Sample Data'!$A$3:$L$98,9,FALSE)))</f>
      </c>
      <c r="Y19" s="3">
        <f>IF($A19="","",IF(VLOOKUP($A19,'Control Sample Data'!$A$3:$L$98,10,FALSE)=0,"",VLOOKUP($A19,'Control Sample Data'!$A$3:$L$98,10,FALSE)))</f>
      </c>
      <c r="Z19" s="3">
        <f>IF(A19="","",IF(VLOOKUP($A19,'Control Sample Data'!$A$3:$L$98,11,FALSE)=0,"",VLOOKUP($A19,'Control Sample Data'!$A$3:$L$98,11,FALSE)))</f>
      </c>
      <c r="AA19" s="3">
        <f>IF(A19="","",IF(VLOOKUP($A19,'Control Sample Data'!$A$3:$L$98,12,FALSE)=0,"",VLOOKUP($A19,'Control Sample Data'!$A$3:$L$98,12,FALSE)))</f>
      </c>
    </row>
    <row r="20" spans="1:27" ht="12.75">
      <c r="A20" s="147"/>
      <c r="C20" s="146">
        <f>IF(A20="","",IF(VLOOKUP($A20,'Test Sample Data'!$A$3:$L$98,2,FALSE)=0,"",VLOOKUP($A20,'Test Sample Data'!$A$3:$L$98,2,FALSE)))</f>
      </c>
      <c r="D20" s="3">
        <f>IF(A20="","",IF(VLOOKUP($A20,'Test Sample Data'!$A$3:$L$98,3,FALSE)=0,"",VLOOKUP($A20,'Test Sample Data'!$A$3:$L$98,3,FALSE)))</f>
      </c>
      <c r="E20" s="3">
        <f>IF(A20="","",IF(VLOOKUP($A20,'Test Sample Data'!$A$3:$L$98,4,FALSE)=0,"",VLOOKUP($A20,'Test Sample Data'!$A$3:$L$98,4,FALSE)))</f>
      </c>
      <c r="F20" s="3">
        <f>IF(A20="","",IF(VLOOKUP($A20,'Test Sample Data'!$A$3:$L$98,5,FALSE)=0,"",VLOOKUP($A20,'Test Sample Data'!$A$3:$L$98,5,FALSE)))</f>
      </c>
      <c r="G20" s="3">
        <f>IF(A20="","",IF(VLOOKUP($A20,'Test Sample Data'!$A$3:$L$98,6,FALSE)=0,"",VLOOKUP($A20,'Test Sample Data'!$A$3:$L$98,6,FALSE)))</f>
      </c>
      <c r="H20" s="3">
        <f>IF(A20="","",IF(VLOOKUP($A20,'Test Sample Data'!$A$3:$L$98,7,FALSE)=0,"",VLOOKUP($A20,'Test Sample Data'!$A$3:$L$98,7,FALSE)))</f>
      </c>
      <c r="I20" s="3">
        <f>IF(A20="","",IF(VLOOKUP($A20,'Test Sample Data'!$A$3:$L$98,8,FALSE)=0,"",VLOOKUP($A20,'Test Sample Data'!$A$3:$L$98,8,FALSE)))</f>
      </c>
      <c r="J20" s="3">
        <f>IF(A20="","",IF(VLOOKUP($A20,'Test Sample Data'!$A$3:$L$98,9,FALSE)=0,"",VLOOKUP($A20,'Test Sample Data'!$A$3:$L$98,9,FALSE)))</f>
      </c>
      <c r="K20" s="3">
        <f>IF(A20="","",IF(VLOOKUP($A20,'Test Sample Data'!$A$3:$L$98,10,FALSE)=0,"",VLOOKUP($A20,'Test Sample Data'!$A$3:$L$98,10,FALSE)))</f>
      </c>
      <c r="L20" s="3">
        <f>IF(A20="","",IF(VLOOKUP($A20,'Test Sample Data'!$A$3:$L$98,11,FALSE)=0,"",VLOOKUP($A20,'Test Sample Data'!$A$3:$L$98,11,FALSE)))</f>
      </c>
      <c r="M20" s="3">
        <f>IF(A20="","",IF(VLOOKUP($A20,'Test Sample Data'!$A$3:$L$98,12,FALSE)=0,"",VLOOKUP($A20,'Test Sample Data'!$A$3:$L$98,12,FALSE)))</f>
      </c>
      <c r="O20" s="148">
        <f t="shared" si="0"/>
      </c>
      <c r="Q20" s="2">
        <f>IF('Choose Housekeeping Genes'!C20=0,"",'Choose Housekeeping Genes'!C20)</f>
      </c>
      <c r="R20" s="3">
        <f>IF(A20="","",IF(VLOOKUP($A20,'Control Sample Data'!$A$3:$L$98,3,FALSE)=0,"",VLOOKUP($A20,'Control Sample Data'!$A$3:$L$98,3,FALSE)))</f>
      </c>
      <c r="S20" s="3">
        <f>IF(A20="","",IF(VLOOKUP($A20,'Control Sample Data'!$A$3:$L$98,4,FALSE)=0,"",VLOOKUP($A20,'Control Sample Data'!$A$3:$L$98,4,FALSE)))</f>
      </c>
      <c r="T20" s="3">
        <f>IF(A20="","",IF(VLOOKUP($A20,'Control Sample Data'!$A$3:$L$98,5,FALSE)=0,"",VLOOKUP($A20,'Control Sample Data'!$A$3:$L$98,5,FALSE)))</f>
      </c>
      <c r="U20" s="3">
        <f>IF(A20="","",IF(VLOOKUP($A20,'Control Sample Data'!$A$3:$L$98,6,FALSE)=0,"",VLOOKUP($A20,'Control Sample Data'!$A$3:$L$98,6,FALSE)))</f>
      </c>
      <c r="V20" s="3">
        <f>IF(A20="","",IF(VLOOKUP($A20,'Control Sample Data'!$A$3:$L$98,7,FALSE)=0,"",VLOOKUP($A20,'Control Sample Data'!$A$3:$L$98,7,FALSE)))</f>
      </c>
      <c r="W20" s="3">
        <f>IF(A20="","",IF(VLOOKUP($A20,'Control Sample Data'!$A$3:$L$98,8,FALSE)=0,"",VLOOKUP($A20,'Control Sample Data'!$A$3:$L$98,8,FALSE)))</f>
      </c>
      <c r="X20" s="3">
        <f>IF(A20="","",IF(VLOOKUP($A20,'Control Sample Data'!$A$3:$L$98,9,FALSE)=0,"",VLOOKUP($A20,'Control Sample Data'!$A$3:$L$98,9,FALSE)))</f>
      </c>
      <c r="Y20" s="3">
        <f>IF($A20="","",IF(VLOOKUP($A20,'Control Sample Data'!$A$3:$L$98,10,FALSE)=0,"",VLOOKUP($A20,'Control Sample Data'!$A$3:$L$98,10,FALSE)))</f>
      </c>
      <c r="Z20" s="3">
        <f>IF(A20="","",IF(VLOOKUP($A20,'Control Sample Data'!$A$3:$L$98,11,FALSE)=0,"",VLOOKUP($A20,'Control Sample Data'!$A$3:$L$98,11,FALSE)))</f>
      </c>
      <c r="AA20" s="3">
        <f>IF(A20="","",IF(VLOOKUP($A20,'Control Sample Data'!$A$3:$L$98,12,FALSE)=0,"",VLOOKUP($A20,'Control Sample Data'!$A$3:$L$98,12,FALSE)))</f>
      </c>
    </row>
    <row r="21" spans="1:27" ht="12.75">
      <c r="A21" s="147"/>
      <c r="C21" s="146">
        <f>IF(A21="","",IF(VLOOKUP($A21,'Test Sample Data'!$A$3:$L$98,2,FALSE)=0,"",VLOOKUP($A21,'Test Sample Data'!$A$3:$L$98,2,FALSE)))</f>
      </c>
      <c r="D21" s="3">
        <f>IF(A21="","",IF(VLOOKUP($A21,'Test Sample Data'!$A$3:$L$98,3,FALSE)=0,"",VLOOKUP($A21,'Test Sample Data'!$A$3:$L$98,3,FALSE)))</f>
      </c>
      <c r="E21" s="3">
        <f>IF(A21="","",IF(VLOOKUP($A21,'Test Sample Data'!$A$3:$L$98,4,FALSE)=0,"",VLOOKUP($A21,'Test Sample Data'!$A$3:$L$98,4,FALSE)))</f>
      </c>
      <c r="F21" s="3">
        <f>IF(A21="","",IF(VLOOKUP($A21,'Test Sample Data'!$A$3:$L$98,5,FALSE)=0,"",VLOOKUP($A21,'Test Sample Data'!$A$3:$L$98,5,FALSE)))</f>
      </c>
      <c r="G21" s="3">
        <f>IF(A21="","",IF(VLOOKUP($A21,'Test Sample Data'!$A$3:$L$98,6,FALSE)=0,"",VLOOKUP($A21,'Test Sample Data'!$A$3:$L$98,6,FALSE)))</f>
      </c>
      <c r="H21" s="3">
        <f>IF(A21="","",IF(VLOOKUP($A21,'Test Sample Data'!$A$3:$L$98,7,FALSE)=0,"",VLOOKUP($A21,'Test Sample Data'!$A$3:$L$98,7,FALSE)))</f>
      </c>
      <c r="I21" s="3">
        <f>IF(A21="","",IF(VLOOKUP($A21,'Test Sample Data'!$A$3:$L$98,8,FALSE)=0,"",VLOOKUP($A21,'Test Sample Data'!$A$3:$L$98,8,FALSE)))</f>
      </c>
      <c r="J21" s="3">
        <f>IF(A21="","",IF(VLOOKUP($A21,'Test Sample Data'!$A$3:$L$98,9,FALSE)=0,"",VLOOKUP($A21,'Test Sample Data'!$A$3:$L$98,9,FALSE)))</f>
      </c>
      <c r="K21" s="3">
        <f>IF(A21="","",IF(VLOOKUP($A21,'Test Sample Data'!$A$3:$L$98,10,FALSE)=0,"",VLOOKUP($A21,'Test Sample Data'!$A$3:$L$98,10,FALSE)))</f>
      </c>
      <c r="L21" s="3">
        <f>IF(A21="","",IF(VLOOKUP($A21,'Test Sample Data'!$A$3:$L$98,11,FALSE)=0,"",VLOOKUP($A21,'Test Sample Data'!$A$3:$L$98,11,FALSE)))</f>
      </c>
      <c r="M21" s="3">
        <f>IF(A21="","",IF(VLOOKUP($A21,'Test Sample Data'!$A$3:$L$98,12,FALSE)=0,"",VLOOKUP($A21,'Test Sample Data'!$A$3:$L$98,12,FALSE)))</f>
      </c>
      <c r="O21" s="148">
        <f t="shared" si="0"/>
      </c>
      <c r="Q21" s="2">
        <f>IF('Choose Housekeeping Genes'!C21=0,"",'Choose Housekeeping Genes'!C21)</f>
      </c>
      <c r="R21" s="3">
        <f>IF(A21="","",IF(VLOOKUP($A21,'Control Sample Data'!$A$3:$L$98,3,FALSE)=0,"",VLOOKUP($A21,'Control Sample Data'!$A$3:$L$98,3,FALSE)))</f>
      </c>
      <c r="S21" s="3">
        <f>IF(A21="","",IF(VLOOKUP($A21,'Control Sample Data'!$A$3:$L$98,4,FALSE)=0,"",VLOOKUP($A21,'Control Sample Data'!$A$3:$L$98,4,FALSE)))</f>
      </c>
      <c r="T21" s="3">
        <f>IF(A21="","",IF(VLOOKUP($A21,'Control Sample Data'!$A$3:$L$98,5,FALSE)=0,"",VLOOKUP($A21,'Control Sample Data'!$A$3:$L$98,5,FALSE)))</f>
      </c>
      <c r="U21" s="3">
        <f>IF(A21="","",IF(VLOOKUP($A21,'Control Sample Data'!$A$3:$L$98,6,FALSE)=0,"",VLOOKUP($A21,'Control Sample Data'!$A$3:$L$98,6,FALSE)))</f>
      </c>
      <c r="V21" s="3">
        <f>IF(A21="","",IF(VLOOKUP($A21,'Control Sample Data'!$A$3:$L$98,7,FALSE)=0,"",VLOOKUP($A21,'Control Sample Data'!$A$3:$L$98,7,FALSE)))</f>
      </c>
      <c r="W21" s="3">
        <f>IF(A21="","",IF(VLOOKUP($A21,'Control Sample Data'!$A$3:$L$98,8,FALSE)=0,"",VLOOKUP($A21,'Control Sample Data'!$A$3:$L$98,8,FALSE)))</f>
      </c>
      <c r="X21" s="3">
        <f>IF(A21="","",IF(VLOOKUP($A21,'Control Sample Data'!$A$3:$L$98,9,FALSE)=0,"",VLOOKUP($A21,'Control Sample Data'!$A$3:$L$98,9,FALSE)))</f>
      </c>
      <c r="Y21" s="3">
        <f>IF($A21="","",IF(VLOOKUP($A21,'Control Sample Data'!$A$3:$L$98,10,FALSE)=0,"",VLOOKUP($A21,'Control Sample Data'!$A$3:$L$98,10,FALSE)))</f>
      </c>
      <c r="Z21" s="3">
        <f>IF(A21="","",IF(VLOOKUP($A21,'Control Sample Data'!$A$3:$L$98,11,FALSE)=0,"",VLOOKUP($A21,'Control Sample Data'!$A$3:$L$98,11,FALSE)))</f>
      </c>
      <c r="AA21" s="3">
        <f>IF(A21="","",IF(VLOOKUP($A21,'Control Sample Data'!$A$3:$L$98,12,FALSE)=0,"",VLOOKUP($A21,'Control Sample Data'!$A$3:$L$98,12,FALSE)))</f>
      </c>
    </row>
    <row r="22" spans="1:27" ht="12.75">
      <c r="A22" s="147"/>
      <c r="C22" s="146">
        <f>IF(A22="","",IF(VLOOKUP($A22,'Test Sample Data'!$A$3:$L$98,2,FALSE)=0,"",VLOOKUP($A22,'Test Sample Data'!$A$3:$L$98,2,FALSE)))</f>
      </c>
      <c r="D22" s="3">
        <f>IF(A22="","",IF(VLOOKUP($A22,'Test Sample Data'!$A$3:$L$98,3,FALSE)=0,"",VLOOKUP($A22,'Test Sample Data'!$A$3:$L$98,3,FALSE)))</f>
      </c>
      <c r="E22" s="3">
        <f>IF(A22="","",IF(VLOOKUP($A22,'Test Sample Data'!$A$3:$L$98,4,FALSE)=0,"",VLOOKUP($A22,'Test Sample Data'!$A$3:$L$98,4,FALSE)))</f>
      </c>
      <c r="F22" s="3">
        <f>IF(A22="","",IF(VLOOKUP($A22,'Test Sample Data'!$A$3:$L$98,5,FALSE)=0,"",VLOOKUP($A22,'Test Sample Data'!$A$3:$L$98,5,FALSE)))</f>
      </c>
      <c r="G22" s="3">
        <f>IF(A22="","",IF(VLOOKUP($A22,'Test Sample Data'!$A$3:$L$98,6,FALSE)=0,"",VLOOKUP($A22,'Test Sample Data'!$A$3:$L$98,6,FALSE)))</f>
      </c>
      <c r="H22" s="3">
        <f>IF(A22="","",IF(VLOOKUP($A22,'Test Sample Data'!$A$3:$L$98,7,FALSE)=0,"",VLOOKUP($A22,'Test Sample Data'!$A$3:$L$98,7,FALSE)))</f>
      </c>
      <c r="I22" s="3">
        <f>IF(A22="","",IF(VLOOKUP($A22,'Test Sample Data'!$A$3:$L$98,8,FALSE)=0,"",VLOOKUP($A22,'Test Sample Data'!$A$3:$L$98,8,FALSE)))</f>
      </c>
      <c r="J22" s="3">
        <f>IF(A22="","",IF(VLOOKUP($A22,'Test Sample Data'!$A$3:$L$98,9,FALSE)=0,"",VLOOKUP($A22,'Test Sample Data'!$A$3:$L$98,9,FALSE)))</f>
      </c>
      <c r="K22" s="3">
        <f>IF(A22="","",IF(VLOOKUP($A22,'Test Sample Data'!$A$3:$L$98,10,FALSE)=0,"",VLOOKUP($A22,'Test Sample Data'!$A$3:$L$98,10,FALSE)))</f>
      </c>
      <c r="L22" s="3">
        <f>IF(A22="","",IF(VLOOKUP($A22,'Test Sample Data'!$A$3:$L$98,11,FALSE)=0,"",VLOOKUP($A22,'Test Sample Data'!$A$3:$L$98,11,FALSE)))</f>
      </c>
      <c r="M22" s="3">
        <f>IF(A22="","",IF(VLOOKUP($A22,'Test Sample Data'!$A$3:$L$98,12,FALSE)=0,"",VLOOKUP($A22,'Test Sample Data'!$A$3:$L$98,12,FALSE)))</f>
      </c>
      <c r="O22" s="148">
        <f t="shared" si="0"/>
      </c>
      <c r="Q22" s="2">
        <f>IF('Choose Housekeeping Genes'!C22=0,"",'Choose Housekeeping Genes'!C22)</f>
      </c>
      <c r="R22" s="3">
        <f>IF(A22="","",IF(VLOOKUP($A22,'Control Sample Data'!$A$3:$L$98,3,FALSE)=0,"",VLOOKUP($A22,'Control Sample Data'!$A$3:$L$98,3,FALSE)))</f>
      </c>
      <c r="S22" s="3">
        <f>IF(A22="","",IF(VLOOKUP($A22,'Control Sample Data'!$A$3:$L$98,4,FALSE)=0,"",VLOOKUP($A22,'Control Sample Data'!$A$3:$L$98,4,FALSE)))</f>
      </c>
      <c r="T22" s="3">
        <f>IF(A22="","",IF(VLOOKUP($A22,'Control Sample Data'!$A$3:$L$98,5,FALSE)=0,"",VLOOKUP($A22,'Control Sample Data'!$A$3:$L$98,5,FALSE)))</f>
      </c>
      <c r="U22" s="3">
        <f>IF(A22="","",IF(VLOOKUP($A22,'Control Sample Data'!$A$3:$L$98,6,FALSE)=0,"",VLOOKUP($A22,'Control Sample Data'!$A$3:$L$98,6,FALSE)))</f>
      </c>
      <c r="V22" s="3">
        <f>IF(A22="","",IF(VLOOKUP($A22,'Control Sample Data'!$A$3:$L$98,7,FALSE)=0,"",VLOOKUP($A22,'Control Sample Data'!$A$3:$L$98,7,FALSE)))</f>
      </c>
      <c r="W22" s="3">
        <f>IF(A22="","",IF(VLOOKUP($A22,'Control Sample Data'!$A$3:$L$98,8,FALSE)=0,"",VLOOKUP($A22,'Control Sample Data'!$A$3:$L$98,8,FALSE)))</f>
      </c>
      <c r="X22" s="3">
        <f>IF(A22="","",IF(VLOOKUP($A22,'Control Sample Data'!$A$3:$L$98,9,FALSE)=0,"",VLOOKUP($A22,'Control Sample Data'!$A$3:$L$98,9,FALSE)))</f>
      </c>
      <c r="Y22" s="3">
        <f>IF($A22="","",IF(VLOOKUP($A22,'Control Sample Data'!$A$3:$L$98,10,FALSE)=0,"",VLOOKUP($A22,'Control Sample Data'!$A$3:$L$98,10,FALSE)))</f>
      </c>
      <c r="Z22" s="3">
        <f>IF(A22="","",IF(VLOOKUP($A22,'Control Sample Data'!$A$3:$L$98,11,FALSE)=0,"",VLOOKUP($A22,'Control Sample Data'!$A$3:$L$98,11,FALSE)))</f>
      </c>
      <c r="AA22" s="3">
        <f>IF(A22="","",IF(VLOOKUP($A22,'Control Sample Data'!$A$3:$L$98,12,FALSE)=0,"",VLOOKUP($A22,'Control Sample Data'!$A$3:$L$98,12,FALSE)))</f>
      </c>
    </row>
    <row r="24" spans="3:27" ht="12.75">
      <c r="C24" s="82" t="s">
        <v>646</v>
      </c>
      <c r="D24" s="2">
        <f>IF(ISERROR(AVERAGE(D3:D22)),"",AVERAGE(D3:D22))</f>
        <v>15.752917</v>
      </c>
      <c r="E24" s="2">
        <f aca="true" t="shared" si="1" ref="E24:M24">IF(ISERROR(AVERAGE(E3:E22)),"",AVERAGE(E3:E22))</f>
      </c>
      <c r="F24" s="2">
        <f t="shared" si="1"/>
      </c>
      <c r="G24" s="2">
        <f t="shared" si="1"/>
      </c>
      <c r="H24" s="2">
        <f t="shared" si="1"/>
      </c>
      <c r="I24" s="2">
        <f t="shared" si="1"/>
      </c>
      <c r="J24" s="2">
        <f t="shared" si="1"/>
      </c>
      <c r="K24" s="2">
        <f t="shared" si="1"/>
      </c>
      <c r="L24" s="2">
        <f t="shared" si="1"/>
      </c>
      <c r="M24" s="2">
        <f t="shared" si="1"/>
      </c>
      <c r="Q24" s="82" t="s">
        <v>646</v>
      </c>
      <c r="R24" s="2">
        <f>IF(ISERROR(AVERAGE(R3:R22)),"",AVERAGE(R3:R22))</f>
        <v>15.7484</v>
      </c>
      <c r="S24" s="2">
        <f aca="true" t="shared" si="2" ref="S24:AA24">IF(ISERROR(AVERAGE(S3:S22)),"",AVERAGE(S3:S22))</f>
      </c>
      <c r="T24" s="2">
        <f t="shared" si="2"/>
      </c>
      <c r="U24" s="2">
        <f t="shared" si="2"/>
      </c>
      <c r="V24" s="2">
        <f t="shared" si="2"/>
      </c>
      <c r="W24" s="2">
        <f t="shared" si="2"/>
      </c>
      <c r="X24" s="2">
        <f t="shared" si="2"/>
      </c>
      <c r="Y24" s="2">
        <f t="shared" si="2"/>
      </c>
      <c r="Z24" s="2">
        <f t="shared" si="2"/>
      </c>
      <c r="AA24" s="2">
        <f t="shared" si="2"/>
      </c>
    </row>
  </sheetData>
  <sheetProtection/>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S180"/>
  <sheetViews>
    <sheetView tabSelected="1" workbookViewId="0" topLeftCell="C1">
      <pane ySplit="2" topLeftCell="A3" activePane="bottomLeft" state="frozen"/>
      <selection pane="bottomLeft" activeCell="S84" sqref="S84"/>
    </sheetView>
  </sheetViews>
  <sheetFormatPr defaultColWidth="9.140625" defaultRowHeight="12.75"/>
  <cols>
    <col min="1" max="1" width="15.7109375" style="0" customWidth="1"/>
    <col min="2" max="2" width="8.7109375" style="1" customWidth="1"/>
    <col min="3" max="4" width="8.7109375" style="84" customWidth="1"/>
    <col min="5" max="6" width="10.7109375" style="84" customWidth="1"/>
    <col min="7" max="7" width="15.7109375" style="84" customWidth="1"/>
    <col min="8" max="8" width="10.7109375" style="84" customWidth="1"/>
    <col min="9" max="9" width="15.7109375" style="84" customWidth="1"/>
    <col min="10" max="10" width="12.7109375" style="0" customWidth="1"/>
  </cols>
  <sheetData>
    <row r="1" spans="1:10" s="83" customFormat="1" ht="43.5" customHeight="1">
      <c r="A1" s="6" t="s">
        <v>16</v>
      </c>
      <c r="B1" s="6" t="s">
        <v>52</v>
      </c>
      <c r="C1" s="85" t="s">
        <v>666</v>
      </c>
      <c r="D1" s="86"/>
      <c r="E1" s="85" t="s">
        <v>667</v>
      </c>
      <c r="F1" s="86"/>
      <c r="G1" s="87" t="s">
        <v>668</v>
      </c>
      <c r="H1" s="87" t="s">
        <v>669</v>
      </c>
      <c r="I1" s="101" t="s">
        <v>670</v>
      </c>
      <c r="J1" s="7" t="s">
        <v>671</v>
      </c>
    </row>
    <row r="2" spans="1:10" s="83" customFormat="1" ht="29.25" customHeight="1">
      <c r="A2" s="88"/>
      <c r="B2" s="88"/>
      <c r="C2" s="87" t="str">
        <f>E2</f>
        <v>N6</v>
      </c>
      <c r="D2" s="87" t="str">
        <f>F2</f>
        <v>H6</v>
      </c>
      <c r="E2" s="89" t="s">
        <v>648</v>
      </c>
      <c r="F2" s="89" t="s">
        <v>664</v>
      </c>
      <c r="G2" s="87" t="str">
        <f>C2&amp;" /"&amp;D2</f>
        <v>N6 /H6</v>
      </c>
      <c r="H2" s="87" t="s">
        <v>672</v>
      </c>
      <c r="I2" s="87" t="str">
        <f>C2&amp;" /"&amp;D2</f>
        <v>N6 /H6</v>
      </c>
      <c r="J2" s="102"/>
    </row>
    <row r="3" spans="1:10" ht="15" customHeight="1">
      <c r="A3" s="90" t="str">
        <f>'Gene Table'!D3</f>
        <v>Abca1</v>
      </c>
      <c r="B3" s="91" t="s">
        <v>19</v>
      </c>
      <c r="C3" s="92">
        <f>Calculations!BO4</f>
        <v>8.01012</v>
      </c>
      <c r="D3" s="92">
        <f>Calculations!BP4</f>
        <v>7.396502999999999</v>
      </c>
      <c r="E3" s="93">
        <f>IF(ISERROR(2^-C3),"N/A",2^-C3)</f>
        <v>0.0038789449053153024</v>
      </c>
      <c r="F3" s="93">
        <f>IF(ISERROR(2^-D3),"N/A",2^-D3)</f>
        <v>0.005935136806100315</v>
      </c>
      <c r="G3" s="92">
        <f>IF(ISERROR(E3/F3),"N/A",E3/F3)</f>
        <v>0.6535561069676447</v>
      </c>
      <c r="H3" s="94" t="str">
        <f>IF(OR(COUNT(Calculations!BS4:CB4)&lt;3,COUNT(Calculations!CC4:CL4)&lt;3),"N/A",IF(ISERROR(TTEST(Calculations!CC4:CL4,Calculations!BS4:CB4,2,2)),"N/A",TTEST(Calculations!CC4:CL4,Calculations!BS4:CB4,2,2)))</f>
        <v>N/A</v>
      </c>
      <c r="I3" s="92">
        <f aca="true" t="shared" si="0" ref="I3:I66">IF(G3&gt;1,G3,-1/G3)</f>
        <v>-1.5300905145539503</v>
      </c>
      <c r="J3" s="103" t="str">
        <f>IF(AND('Test Sample Data'!M3&gt;=35,'Control Sample Data'!M3&gt;=35),"C",IF(AND('Test Sample Data'!M3&gt;=30,'Control Sample Data'!M3&gt;=30,OR(H3&gt;=0.05,H3="N/A")),"B",IF(OR(AND('Test Sample Data'!M3&gt;=30,'Control Sample Data'!M3&lt;=30),AND('Test Sample Data'!M3&lt;=30,'Control Sample Data'!M3&gt;=30)),"A","OKAY")))</f>
        <v>OKAY</v>
      </c>
    </row>
    <row r="4" spans="1:19" ht="15" customHeight="1">
      <c r="A4" s="95" t="str">
        <f>'Gene Table'!D4</f>
        <v>Abcg1</v>
      </c>
      <c r="B4" s="91" t="s">
        <v>25</v>
      </c>
      <c r="C4" s="92">
        <f>Calculations!BO5</f>
        <v>14.371747</v>
      </c>
      <c r="D4" s="92">
        <f>Calculations!BP5</f>
        <v>16.152702</v>
      </c>
      <c r="E4" s="93">
        <f>IF(ISERROR(2^-C4),"N/A",2^-C4)</f>
        <v>4.717078057077177E-05</v>
      </c>
      <c r="F4" s="93">
        <f aca="true" t="shared" si="1" ref="F4:F67">IF(ISERROR(2^-D4),"N/A",2^-D4)</f>
        <v>1.3726258926313642E-05</v>
      </c>
      <c r="G4" s="92">
        <f aca="true" t="shared" si="2" ref="G4:G17">IF(ISERROR(E4/F4),"N/A",E4/F4)</f>
        <v>3.436535826986623</v>
      </c>
      <c r="H4" s="94" t="str">
        <f>IF(OR(COUNT(Calculations!BS5:CB5)&lt;3,COUNT(Calculations!CC5:CL5)&lt;3),"N/A",IF(ISERROR(TTEST(Calculations!CC5:CL5,Calculations!BS5:CB5,2,2)),"N/A",TTEST(Calculations!CC5:CL5,Calculations!BS5:CB5,2,2)))</f>
        <v>N/A</v>
      </c>
      <c r="I4" s="92">
        <f t="shared" si="0"/>
        <v>3.436535826986623</v>
      </c>
      <c r="J4" s="103" t="str">
        <f>IF(AND('Test Sample Data'!M4&gt;=35,'Control Sample Data'!M4&gt;=35),"C",IF(AND('Test Sample Data'!M4&gt;=30,'Control Sample Data'!M4&gt;=30,OR(H4&gt;=0.05,H4="N/A")),"B",IF(OR(AND('Test Sample Data'!M4&gt;=30,'Control Sample Data'!M4&lt;=30),AND('Test Sample Data'!M4&lt;=30,'Control Sample Data'!M4&gt;=30)),"A","OKAY")))</f>
        <v>B</v>
      </c>
      <c r="N4" s="104"/>
      <c r="O4" s="104"/>
      <c r="P4" s="104"/>
      <c r="Q4" s="104"/>
      <c r="R4" s="104"/>
      <c r="S4" s="104"/>
    </row>
    <row r="5" spans="1:19" ht="15" customHeight="1">
      <c r="A5" s="95" t="str">
        <f>'Gene Table'!D5</f>
        <v>Acaca</v>
      </c>
      <c r="B5" s="91" t="s">
        <v>31</v>
      </c>
      <c r="C5" s="92">
        <f>Calculations!BO6</f>
        <v>11.215556</v>
      </c>
      <c r="D5" s="92">
        <f>Calculations!BP6</f>
        <v>9.584905</v>
      </c>
      <c r="E5" s="93">
        <f aca="true" t="shared" si="3" ref="E5:E67">IF(ISERROR(2^-C5),"N/A",2^-C5)</f>
        <v>0.00042051474245821343</v>
      </c>
      <c r="F5" s="93">
        <f t="shared" si="1"/>
        <v>0.001302135230803424</v>
      </c>
      <c r="G5" s="92">
        <f t="shared" si="2"/>
        <v>0.32294245060764826</v>
      </c>
      <c r="H5" s="94" t="str">
        <f>IF(OR(COUNT(Calculations!BS6:CB6)&lt;3,COUNT(Calculations!CC6:CL6)&lt;3),"N/A",IF(ISERROR(TTEST(Calculations!CC6:CL6,Calculations!BS6:CB6,2,2)),"N/A",TTEST(Calculations!CC6:CL6,Calculations!BS6:CB6,2,2)))</f>
        <v>N/A</v>
      </c>
      <c r="I5" s="92">
        <f t="shared" si="0"/>
        <v>-3.096526945028134</v>
      </c>
      <c r="J5" s="103" t="str">
        <f>IF(AND('Test Sample Data'!M5&gt;=35,'Control Sample Data'!M5&gt;=35),"C",IF(AND('Test Sample Data'!M5&gt;=30,'Control Sample Data'!M5&gt;=30,OR(H5&gt;=0.05,H5="N/A")),"B",IF(OR(AND('Test Sample Data'!M5&gt;=30,'Control Sample Data'!M5&lt;=30),AND('Test Sample Data'!M5&lt;=30,'Control Sample Data'!M5&gt;=30)),"A","OKAY")))</f>
        <v>OKAY</v>
      </c>
      <c r="K5" s="105"/>
      <c r="L5" s="106"/>
      <c r="M5" s="106"/>
      <c r="N5" s="107"/>
      <c r="O5" s="104"/>
      <c r="P5" s="104"/>
      <c r="Q5" s="104"/>
      <c r="R5" s="104"/>
      <c r="S5" s="104"/>
    </row>
    <row r="6" spans="1:19" ht="15" customHeight="1">
      <c r="A6" s="95" t="str">
        <f>'Gene Table'!D6</f>
        <v>Acadl</v>
      </c>
      <c r="B6" s="91" t="s">
        <v>119</v>
      </c>
      <c r="C6" s="92">
        <f>Calculations!BO7</f>
        <v>7.124697999999999</v>
      </c>
      <c r="D6" s="92">
        <f>Calculations!BP7</f>
        <v>7.329301999999998</v>
      </c>
      <c r="E6" s="93">
        <f t="shared" si="3"/>
        <v>0.00716559390753867</v>
      </c>
      <c r="F6" s="93">
        <f t="shared" si="1"/>
        <v>0.006218136490162219</v>
      </c>
      <c r="G6" s="92">
        <f t="shared" si="2"/>
        <v>1.1523699936267777</v>
      </c>
      <c r="H6" s="94" t="str">
        <f>IF(OR(COUNT(Calculations!BS7:CB7)&lt;3,COUNT(Calculations!CC7:CL7)&lt;3),"N/A",IF(ISERROR(TTEST(Calculations!CC7:CL7,Calculations!BS7:CB7,2,2)),"N/A",TTEST(Calculations!CC7:CL7,Calculations!BS7:CB7,2,2)))</f>
        <v>N/A</v>
      </c>
      <c r="I6" s="92">
        <f t="shared" si="0"/>
        <v>1.1523699936267777</v>
      </c>
      <c r="J6" s="103" t="str">
        <f>IF(AND('Test Sample Data'!M6&gt;=35,'Control Sample Data'!M6&gt;=35),"C",IF(AND('Test Sample Data'!M6&gt;=30,'Control Sample Data'!M6&gt;=30,OR(H6&gt;=0.05,H6="N/A")),"B",IF(OR(AND('Test Sample Data'!M6&gt;=30,'Control Sample Data'!M6&lt;=30),AND('Test Sample Data'!M6&lt;=30,'Control Sample Data'!M6&gt;=30)),"A","OKAY")))</f>
        <v>OKAY</v>
      </c>
      <c r="K6" s="106"/>
      <c r="L6" s="106"/>
      <c r="M6" s="106"/>
      <c r="N6" s="107"/>
      <c r="O6" s="104"/>
      <c r="P6" s="104"/>
      <c r="Q6" s="104"/>
      <c r="R6" s="104"/>
      <c r="S6" s="104"/>
    </row>
    <row r="7" spans="1:19" ht="15" customHeight="1">
      <c r="A7" s="95" t="str">
        <f>'Gene Table'!D7</f>
        <v>Acly</v>
      </c>
      <c r="B7" s="91" t="s">
        <v>125</v>
      </c>
      <c r="C7" s="92">
        <f>Calculations!BO8</f>
        <v>6.698236000000001</v>
      </c>
      <c r="D7" s="92">
        <f>Calculations!BP8</f>
        <v>7.279287</v>
      </c>
      <c r="E7" s="93">
        <f t="shared" si="3"/>
        <v>0.009630083348463072</v>
      </c>
      <c r="F7" s="93">
        <f t="shared" si="1"/>
        <v>0.006437485531449312</v>
      </c>
      <c r="G7" s="92">
        <f t="shared" si="2"/>
        <v>1.495938639615861</v>
      </c>
      <c r="H7" s="94" t="str">
        <f>IF(OR(COUNT(Calculations!BS8:CB8)&lt;3,COUNT(Calculations!CC8:CL8)&lt;3),"N/A",IF(ISERROR(TTEST(Calculations!CC8:CL8,Calculations!BS8:CB8,2,2)),"N/A",TTEST(Calculations!CC8:CL8,Calculations!BS8:CB8,2,2)))</f>
        <v>N/A</v>
      </c>
      <c r="I7" s="92">
        <f t="shared" si="0"/>
        <v>1.495938639615861</v>
      </c>
      <c r="J7" s="103" t="str">
        <f>IF(AND('Test Sample Data'!M7&gt;=35,'Control Sample Data'!M7&gt;=35),"C",IF(AND('Test Sample Data'!M7&gt;=30,'Control Sample Data'!M7&gt;=30,OR(H7&gt;=0.05,H7="N/A")),"B",IF(OR(AND('Test Sample Data'!M7&gt;=30,'Control Sample Data'!M7&lt;=30),AND('Test Sample Data'!M7&lt;=30,'Control Sample Data'!M7&gt;=30)),"A","OKAY")))</f>
        <v>OKAY</v>
      </c>
      <c r="K7" s="106"/>
      <c r="L7" s="106"/>
      <c r="M7" s="106"/>
      <c r="N7" s="107"/>
      <c r="O7" s="104"/>
      <c r="P7" s="104"/>
      <c r="Q7" s="104"/>
      <c r="R7" s="104"/>
      <c r="S7" s="104"/>
    </row>
    <row r="8" spans="1:19" ht="15" customHeight="1">
      <c r="A8" s="95" t="str">
        <f>'Gene Table'!D8</f>
        <v>Acox1</v>
      </c>
      <c r="B8" s="91" t="s">
        <v>131</v>
      </c>
      <c r="C8" s="92">
        <f>Calculations!BO9</f>
        <v>5.162641000000001</v>
      </c>
      <c r="D8" s="92">
        <f>Calculations!BP9</f>
        <v>5.170203999999998</v>
      </c>
      <c r="E8" s="93">
        <f t="shared" si="3"/>
        <v>0.027918379226683755</v>
      </c>
      <c r="F8" s="93">
        <f t="shared" si="1"/>
        <v>0.027772406434289795</v>
      </c>
      <c r="G8" s="92">
        <f t="shared" si="2"/>
        <v>1.005256036877443</v>
      </c>
      <c r="H8" s="94" t="str">
        <f>IF(OR(COUNT(Calculations!BS9:CB9)&lt;3,COUNT(Calculations!CC9:CL9)&lt;3),"N/A",IF(ISERROR(TTEST(Calculations!CC9:CL9,Calculations!BS9:CB9,2,2)),"N/A",TTEST(Calculations!CC9:CL9,Calculations!BS9:CB9,2,2)))</f>
        <v>N/A</v>
      </c>
      <c r="I8" s="92">
        <f t="shared" si="0"/>
        <v>1.005256036877443</v>
      </c>
      <c r="J8" s="103" t="str">
        <f>IF(AND('Test Sample Data'!M8&gt;=35,'Control Sample Data'!M8&gt;=35),"C",IF(AND('Test Sample Data'!M8&gt;=30,'Control Sample Data'!M8&gt;=30,OR(H8&gt;=0.05,H8="N/A")),"B",IF(OR(AND('Test Sample Data'!M8&gt;=30,'Control Sample Data'!M8&lt;=30),AND('Test Sample Data'!M8&lt;=30,'Control Sample Data'!M8&gt;=30)),"A","OKAY")))</f>
        <v>OKAY</v>
      </c>
      <c r="K8" s="105"/>
      <c r="L8" s="106"/>
      <c r="M8" s="106"/>
      <c r="N8" s="107"/>
      <c r="O8" s="104"/>
      <c r="P8" s="104"/>
      <c r="Q8" s="104"/>
      <c r="R8" s="104"/>
      <c r="S8" s="104"/>
    </row>
    <row r="9" spans="1:19" ht="15" customHeight="1">
      <c r="A9" s="95" t="str">
        <f>'Gene Table'!D9</f>
        <v>Acsl5</v>
      </c>
      <c r="B9" s="91" t="s">
        <v>137</v>
      </c>
      <c r="C9" s="92">
        <f>Calculations!BO10</f>
        <v>8.602605</v>
      </c>
      <c r="D9" s="92">
        <f>Calculations!BP10</f>
        <v>8.449964000000001</v>
      </c>
      <c r="E9" s="93">
        <f t="shared" si="3"/>
        <v>0.002572514635084632</v>
      </c>
      <c r="F9" s="93">
        <f t="shared" si="1"/>
        <v>0.0028596137307985306</v>
      </c>
      <c r="G9" s="92">
        <f t="shared" si="2"/>
        <v>0.8996021411487181</v>
      </c>
      <c r="H9" s="94" t="str">
        <f>IF(OR(COUNT(Calculations!BS10:CB10)&lt;3,COUNT(Calculations!CC10:CL10)&lt;3),"N/A",IF(ISERROR(TTEST(Calculations!CC10:CL10,Calculations!BS10:CB10,2,2)),"N/A",TTEST(Calculations!CC10:CL10,Calculations!BS10:CB10,2,2)))</f>
        <v>N/A</v>
      </c>
      <c r="I9" s="92">
        <f t="shared" si="0"/>
        <v>-1.1116025121095</v>
      </c>
      <c r="J9" s="103" t="str">
        <f>IF(AND('Test Sample Data'!M9&gt;=35,'Control Sample Data'!M9&gt;=35),"C",IF(AND('Test Sample Data'!M9&gt;=30,'Control Sample Data'!M9&gt;=30,OR(H9&gt;=0.05,H9="N/A")),"B",IF(OR(AND('Test Sample Data'!M9&gt;=30,'Control Sample Data'!M9&lt;=30),AND('Test Sample Data'!M9&lt;=30,'Control Sample Data'!M9&gt;=30)),"A","OKAY")))</f>
        <v>OKAY</v>
      </c>
      <c r="K9" s="106"/>
      <c r="L9" s="106"/>
      <c r="M9" s="106"/>
      <c r="N9" s="107"/>
      <c r="O9" s="104"/>
      <c r="P9" s="104"/>
      <c r="Q9" s="104"/>
      <c r="R9" s="104"/>
      <c r="S9" s="104"/>
    </row>
    <row r="10" spans="1:19" ht="15" customHeight="1">
      <c r="A10" s="95" t="str">
        <f>'Gene Table'!D10</f>
        <v>Acsm3</v>
      </c>
      <c r="B10" s="91" t="s">
        <v>143</v>
      </c>
      <c r="C10" s="92">
        <f>Calculations!BO11</f>
        <v>8.114194000000001</v>
      </c>
      <c r="D10" s="92">
        <f>Calculations!BP11</f>
        <v>8.26782</v>
      </c>
      <c r="E10" s="93">
        <f t="shared" si="3"/>
        <v>0.003608977839743596</v>
      </c>
      <c r="F10" s="93">
        <f t="shared" si="1"/>
        <v>0.003244428302293067</v>
      </c>
      <c r="G10" s="92">
        <f t="shared" si="2"/>
        <v>1.112361717838818</v>
      </c>
      <c r="H10" s="94" t="str">
        <f>IF(OR(COUNT(Calculations!BS11:CB11)&lt;3,COUNT(Calculations!CC11:CL11)&lt;3),"N/A",IF(ISERROR(TTEST(Calculations!CC11:CL11,Calculations!BS11:CB11,2,2)),"N/A",TTEST(Calculations!CC11:CL11,Calculations!BS11:CB11,2,2)))</f>
        <v>N/A</v>
      </c>
      <c r="I10" s="92">
        <f t="shared" si="0"/>
        <v>1.112361717838818</v>
      </c>
      <c r="J10" s="103" t="str">
        <f>IF(AND('Test Sample Data'!M10&gt;=35,'Control Sample Data'!M10&gt;=35),"C",IF(AND('Test Sample Data'!M10&gt;=30,'Control Sample Data'!M10&gt;=30,OR(H10&gt;=0.05,H10="N/A")),"B",IF(OR(AND('Test Sample Data'!M10&gt;=30,'Control Sample Data'!M10&lt;=30),AND('Test Sample Data'!M10&lt;=30,'Control Sample Data'!M10&gt;=30)),"A","OKAY")))</f>
        <v>OKAY</v>
      </c>
      <c r="K10" s="106"/>
      <c r="L10" s="106"/>
      <c r="M10" s="106"/>
      <c r="N10" s="107"/>
      <c r="O10" s="104"/>
      <c r="P10" s="104"/>
      <c r="Q10" s="104"/>
      <c r="R10" s="104"/>
      <c r="S10" s="104"/>
    </row>
    <row r="11" spans="1:19" ht="15" customHeight="1">
      <c r="A11" s="95" t="str">
        <f>'Gene Table'!D11</f>
        <v>Adipor1</v>
      </c>
      <c r="B11" s="91" t="s">
        <v>149</v>
      </c>
      <c r="C11" s="92">
        <f>Calculations!BO12</f>
        <v>7.046842999999999</v>
      </c>
      <c r="D11" s="92">
        <f>Calculations!BP12</f>
        <v>7.895052</v>
      </c>
      <c r="E11" s="93">
        <f t="shared" si="3"/>
        <v>0.007562909129661361</v>
      </c>
      <c r="F11" s="93">
        <f t="shared" si="1"/>
        <v>0.0042009985406599604</v>
      </c>
      <c r="G11" s="92">
        <f t="shared" si="2"/>
        <v>1.8002646410044354</v>
      </c>
      <c r="H11" s="94" t="str">
        <f>IF(OR(COUNT(Calculations!BS12:CB12)&lt;3,COUNT(Calculations!CC12:CL12)&lt;3),"N/A",IF(ISERROR(TTEST(Calculations!CC12:CL12,Calculations!BS12:CB12,2,2)),"N/A",TTEST(Calculations!CC12:CL12,Calculations!BS12:CB12,2,2)))</f>
        <v>N/A</v>
      </c>
      <c r="I11" s="92">
        <f t="shared" si="0"/>
        <v>1.8002646410044354</v>
      </c>
      <c r="J11" s="103" t="str">
        <f>IF(AND('Test Sample Data'!M11&gt;=35,'Control Sample Data'!M11&gt;=35),"C",IF(AND('Test Sample Data'!M11&gt;=30,'Control Sample Data'!M11&gt;=30,OR(H11&gt;=0.05,H11="N/A")),"B",IF(OR(AND('Test Sample Data'!M11&gt;=30,'Control Sample Data'!M11&lt;=30),AND('Test Sample Data'!M11&lt;=30,'Control Sample Data'!M11&gt;=30)),"A","OKAY")))</f>
        <v>OKAY</v>
      </c>
      <c r="K11" s="105"/>
      <c r="L11" s="106"/>
      <c r="M11" s="106"/>
      <c r="N11" s="107"/>
      <c r="O11" s="104"/>
      <c r="P11" s="104"/>
      <c r="Q11" s="104"/>
      <c r="R11" s="104"/>
      <c r="S11" s="104"/>
    </row>
    <row r="12" spans="1:19" ht="15" customHeight="1">
      <c r="A12" s="95" t="str">
        <f>'Gene Table'!D12</f>
        <v>Adipor2</v>
      </c>
      <c r="B12" s="91" t="s">
        <v>155</v>
      </c>
      <c r="C12" s="92">
        <f>Calculations!BO13</f>
        <v>10.744729</v>
      </c>
      <c r="D12" s="92">
        <f>Calculations!BP13</f>
        <v>10.912035</v>
      </c>
      <c r="E12" s="93">
        <f t="shared" si="3"/>
        <v>0.0005827929315020962</v>
      </c>
      <c r="F12" s="93">
        <f t="shared" si="1"/>
        <v>0.000518979437822969</v>
      </c>
      <c r="G12" s="92">
        <f t="shared" si="2"/>
        <v>1.1229595799533292</v>
      </c>
      <c r="H12" s="94" t="str">
        <f>IF(OR(COUNT(Calculations!BS13:CB13)&lt;3,COUNT(Calculations!CC13:CL13)&lt;3),"N/A",IF(ISERROR(TTEST(Calculations!CC13:CL13,Calculations!BS13:CB13,2,2)),"N/A",TTEST(Calculations!CC13:CL13,Calculations!BS13:CB13,2,2)))</f>
        <v>N/A</v>
      </c>
      <c r="I12" s="92">
        <f t="shared" si="0"/>
        <v>1.1229595799533292</v>
      </c>
      <c r="J12" s="103" t="str">
        <f>IF(AND('Test Sample Data'!M12&gt;=35,'Control Sample Data'!M12&gt;=35),"C",IF(AND('Test Sample Data'!M12&gt;=30,'Control Sample Data'!M12&gt;=30,OR(H12&gt;=0.05,H12="N/A")),"B",IF(OR(AND('Test Sample Data'!M12&gt;=30,'Control Sample Data'!M12&lt;=30),AND('Test Sample Data'!M12&lt;=30,'Control Sample Data'!M12&gt;=30)),"A","OKAY")))</f>
        <v>OKAY</v>
      </c>
      <c r="K12" s="105"/>
      <c r="L12" s="106"/>
      <c r="M12" s="106"/>
      <c r="N12" s="107"/>
      <c r="O12" s="104"/>
      <c r="P12" s="104"/>
      <c r="Q12" s="104"/>
      <c r="R12" s="104"/>
      <c r="S12" s="104"/>
    </row>
    <row r="13" spans="1:19" ht="15" customHeight="1">
      <c r="A13" s="95" t="str">
        <f>'Gene Table'!D13</f>
        <v>Akt1</v>
      </c>
      <c r="B13" s="91" t="s">
        <v>161</v>
      </c>
      <c r="C13" s="92">
        <f>Calculations!BO14</f>
        <v>8.942203</v>
      </c>
      <c r="D13" s="92">
        <f>Calculations!BP14</f>
        <v>9.019876</v>
      </c>
      <c r="E13" s="93">
        <f t="shared" si="3"/>
        <v>0.0020329592324386573</v>
      </c>
      <c r="F13" s="93">
        <f t="shared" si="1"/>
        <v>0.0019264013185238812</v>
      </c>
      <c r="G13" s="92">
        <f t="shared" si="2"/>
        <v>1.0553144938648749</v>
      </c>
      <c r="H13" s="94" t="str">
        <f>IF(OR(COUNT(Calculations!BS14:CB14)&lt;3,COUNT(Calculations!CC14:CL14)&lt;3),"N/A",IF(ISERROR(TTEST(Calculations!CC14:CL14,Calculations!BS14:CB14,2,2)),"N/A",TTEST(Calculations!CC14:CL14,Calculations!BS14:CB14,2,2)))</f>
        <v>N/A</v>
      </c>
      <c r="I13" s="92">
        <f t="shared" si="0"/>
        <v>1.0553144938648749</v>
      </c>
      <c r="J13" s="103" t="str">
        <f>IF(AND('Test Sample Data'!M13&gt;=35,'Control Sample Data'!M13&gt;=35),"C",IF(AND('Test Sample Data'!M13&gt;=30,'Control Sample Data'!M13&gt;=30,OR(H13&gt;=0.05,H13="N/A")),"B",IF(OR(AND('Test Sample Data'!M13&gt;=30,'Control Sample Data'!M13&lt;=30),AND('Test Sample Data'!M13&lt;=30,'Control Sample Data'!M13&gt;=30)),"A","OKAY")))</f>
        <v>OKAY</v>
      </c>
      <c r="K13" s="106"/>
      <c r="L13" s="106"/>
      <c r="M13" s="106"/>
      <c r="N13" s="107"/>
      <c r="O13" s="104"/>
      <c r="P13" s="104"/>
      <c r="Q13" s="104"/>
      <c r="R13" s="104"/>
      <c r="S13" s="104"/>
    </row>
    <row r="14" spans="1:19" ht="15" customHeight="1">
      <c r="A14" s="95" t="str">
        <f>'Gene Table'!D14</f>
        <v>Apoa1</v>
      </c>
      <c r="B14" s="91" t="s">
        <v>167</v>
      </c>
      <c r="C14" s="92">
        <f>Calculations!BO15</f>
        <v>-1.3232049999999997</v>
      </c>
      <c r="D14" s="92">
        <f>Calculations!BP15</f>
        <v>-1.2771150000000002</v>
      </c>
      <c r="E14" s="93">
        <f t="shared" si="3"/>
        <v>2.502213687450919</v>
      </c>
      <c r="F14" s="93">
        <f t="shared" si="1"/>
        <v>2.4235384980819665</v>
      </c>
      <c r="G14" s="92">
        <f t="shared" si="2"/>
        <v>1.0324629418642277</v>
      </c>
      <c r="H14" s="94" t="str">
        <f>IF(OR(COUNT(Calculations!BS15:CB15)&lt;3,COUNT(Calculations!CC15:CL15)&lt;3),"N/A",IF(ISERROR(TTEST(Calculations!CC15:CL15,Calculations!BS15:CB15,2,2)),"N/A",TTEST(Calculations!CC15:CL15,Calculations!BS15:CB15,2,2)))</f>
        <v>N/A</v>
      </c>
      <c r="I14" s="92">
        <f t="shared" si="0"/>
        <v>1.0324629418642277</v>
      </c>
      <c r="J14" s="103" t="str">
        <f>IF(AND('Test Sample Data'!M14&gt;=35,'Control Sample Data'!M14&gt;=35),"C",IF(AND('Test Sample Data'!M14&gt;=30,'Control Sample Data'!M14&gt;=30,OR(H14&gt;=0.05,H14="N/A")),"B",IF(OR(AND('Test Sample Data'!M14&gt;=30,'Control Sample Data'!M14&lt;=30),AND('Test Sample Data'!M14&lt;=30,'Control Sample Data'!M14&gt;=30)),"A","OKAY")))</f>
        <v>OKAY</v>
      </c>
      <c r="K14" s="106"/>
      <c r="L14" s="106"/>
      <c r="M14" s="106"/>
      <c r="N14" s="107"/>
      <c r="O14" s="104"/>
      <c r="P14" s="104"/>
      <c r="Q14" s="104"/>
      <c r="R14" s="104"/>
      <c r="S14" s="104"/>
    </row>
    <row r="15" spans="1:19" ht="15" customHeight="1">
      <c r="A15" s="95" t="str">
        <f>'Gene Table'!D15</f>
        <v>Apob</v>
      </c>
      <c r="B15" s="91" t="s">
        <v>173</v>
      </c>
      <c r="C15" s="92">
        <f>Calculations!BO16</f>
        <v>2.532083</v>
      </c>
      <c r="D15" s="92">
        <f>Calculations!BP16</f>
        <v>3.215108999999998</v>
      </c>
      <c r="E15" s="93">
        <f t="shared" si="3"/>
        <v>0.1728888818326454</v>
      </c>
      <c r="F15" s="93">
        <f t="shared" si="1"/>
        <v>0.1076851337171432</v>
      </c>
      <c r="G15" s="92">
        <f t="shared" si="2"/>
        <v>1.605503711280826</v>
      </c>
      <c r="H15" s="94" t="str">
        <f>IF(OR(COUNT(Calculations!BS16:CB16)&lt;3,COUNT(Calculations!CC16:CL16)&lt;3),"N/A",IF(ISERROR(TTEST(Calculations!CC16:CL16,Calculations!BS16:CB16,2,2)),"N/A",TTEST(Calculations!CC16:CL16,Calculations!BS16:CB16,2,2)))</f>
        <v>N/A</v>
      </c>
      <c r="I15" s="92">
        <f t="shared" si="0"/>
        <v>1.605503711280826</v>
      </c>
      <c r="J15" s="103" t="str">
        <f>IF(AND('Test Sample Data'!M15&gt;=35,'Control Sample Data'!M15&gt;=35),"C",IF(AND('Test Sample Data'!M15&gt;=30,'Control Sample Data'!M15&gt;=30,OR(H15&gt;=0.05,H15="N/A")),"B",IF(OR(AND('Test Sample Data'!M15&gt;=30,'Control Sample Data'!M15&lt;=30),AND('Test Sample Data'!M15&lt;=30,'Control Sample Data'!M15&gt;=30)),"A","OKAY")))</f>
        <v>OKAY</v>
      </c>
      <c r="K15" s="106"/>
      <c r="L15" s="106"/>
      <c r="M15" s="106"/>
      <c r="N15" s="107"/>
      <c r="O15" s="104"/>
      <c r="P15" s="104"/>
      <c r="Q15" s="104"/>
      <c r="R15" s="104"/>
      <c r="S15" s="104"/>
    </row>
    <row r="16" spans="1:19" ht="15" customHeight="1">
      <c r="A16" s="95" t="str">
        <f>'Gene Table'!D16</f>
        <v>Apoc3</v>
      </c>
      <c r="B16" s="91" t="s">
        <v>179</v>
      </c>
      <c r="C16" s="92">
        <f>Calculations!BO17</f>
        <v>0.46547299999999936</v>
      </c>
      <c r="D16" s="92">
        <f>Calculations!BP17</f>
        <v>1.4021149999999984</v>
      </c>
      <c r="E16" s="93">
        <f t="shared" si="3"/>
        <v>0.7242335921253222</v>
      </c>
      <c r="F16" s="93">
        <f t="shared" si="1"/>
        <v>0.3783740361171925</v>
      </c>
      <c r="G16" s="92">
        <f t="shared" si="2"/>
        <v>1.914067887842621</v>
      </c>
      <c r="H16" s="94" t="str">
        <f>IF(OR(COUNT(Calculations!BS17:CB17)&lt;3,COUNT(Calculations!CC17:CL17)&lt;3),"N/A",IF(ISERROR(TTEST(Calculations!CC17:CL17,Calculations!BS17:CB17,2,2)),"N/A",TTEST(Calculations!CC17:CL17,Calculations!BS17:CB17,2,2)))</f>
        <v>N/A</v>
      </c>
      <c r="I16" s="92">
        <f t="shared" si="0"/>
        <v>1.914067887842621</v>
      </c>
      <c r="J16" s="103" t="str">
        <f>IF(AND('Test Sample Data'!M16&gt;=35,'Control Sample Data'!M16&gt;=35),"C",IF(AND('Test Sample Data'!M16&gt;=30,'Control Sample Data'!M16&gt;=30,OR(H16&gt;=0.05,H16="N/A")),"B",IF(OR(AND('Test Sample Data'!M16&gt;=30,'Control Sample Data'!M16&lt;=30),AND('Test Sample Data'!M16&lt;=30,'Control Sample Data'!M16&gt;=30)),"A","OKAY")))</f>
        <v>OKAY</v>
      </c>
      <c r="K16" s="106"/>
      <c r="L16" s="106"/>
      <c r="M16" s="106"/>
      <c r="N16" s="107"/>
      <c r="O16" s="104"/>
      <c r="P16" s="104"/>
      <c r="Q16" s="104"/>
      <c r="R16" s="104"/>
      <c r="S16" s="104"/>
    </row>
    <row r="17" spans="1:19" ht="15" customHeight="1">
      <c r="A17" s="95" t="str">
        <f>'Gene Table'!D17</f>
        <v>Apoe</v>
      </c>
      <c r="B17" s="91" t="s">
        <v>185</v>
      </c>
      <c r="C17" s="92">
        <f>Calculations!BO18</f>
        <v>6.240666999999998</v>
      </c>
      <c r="D17" s="92">
        <f>Calculations!BP18</f>
        <v>5.6336189999999995</v>
      </c>
      <c r="E17" s="93">
        <f t="shared" si="3"/>
        <v>0.013224280121668222</v>
      </c>
      <c r="F17" s="93">
        <f t="shared" si="1"/>
        <v>0.020142422292680835</v>
      </c>
      <c r="G17" s="92">
        <f t="shared" si="2"/>
        <v>0.6565387186065271</v>
      </c>
      <c r="H17" s="94" t="str">
        <f>IF(OR(COUNT(Calculations!BS18:CB18)&lt;3,COUNT(Calculations!CC18:CL18)&lt;3),"N/A",IF(ISERROR(TTEST(Calculations!CC18:CL18,Calculations!BS18:CB18,2,2)),"N/A",TTEST(Calculations!CC18:CL18,Calculations!BS18:CB18,2,2)))</f>
        <v>N/A</v>
      </c>
      <c r="I17" s="92">
        <f t="shared" si="0"/>
        <v>-1.5231394153302238</v>
      </c>
      <c r="J17" s="103" t="str">
        <f>IF(AND('Test Sample Data'!M17&gt;=35,'Control Sample Data'!M17&gt;=35),"C",IF(AND('Test Sample Data'!M17&gt;=30,'Control Sample Data'!M17&gt;=30,OR(H17&gt;=0.05,H17="N/A")),"B",IF(OR(AND('Test Sample Data'!M17&gt;=30,'Control Sample Data'!M17&lt;=30),AND('Test Sample Data'!M17&lt;=30,'Control Sample Data'!M17&gt;=30)),"A","OKAY")))</f>
        <v>OKAY</v>
      </c>
      <c r="K17" s="106"/>
      <c r="L17" s="106"/>
      <c r="M17" s="106"/>
      <c r="N17" s="107"/>
      <c r="O17" s="104"/>
      <c r="P17" s="104"/>
      <c r="Q17" s="104"/>
      <c r="R17" s="104"/>
      <c r="S17" s="104"/>
    </row>
    <row r="18" spans="1:19" ht="15" customHeight="1">
      <c r="A18" s="95" t="str">
        <f>'Gene Table'!D18</f>
        <v>Atp5c1</v>
      </c>
      <c r="B18" s="91" t="s">
        <v>191</v>
      </c>
      <c r="C18" s="92">
        <f>Calculations!BO19</f>
        <v>6.208134999999999</v>
      </c>
      <c r="D18" s="92">
        <f>Calculations!BP19</f>
        <v>6.6242160000000005</v>
      </c>
      <c r="E18" s="93">
        <f t="shared" si="3"/>
        <v>0.013525868095684599</v>
      </c>
      <c r="F18" s="93">
        <f t="shared" si="1"/>
        <v>0.010137066283645026</v>
      </c>
      <c r="G18" s="92">
        <f aca="true" t="shared" si="4" ref="G18:G33">IF(ISERROR(E18/F18),"N/A",E18/F18)</f>
        <v>1.3342980816360064</v>
      </c>
      <c r="H18" s="94" t="str">
        <f>IF(OR(COUNT(Calculations!BS19:CB19)&lt;3,COUNT(Calculations!CC19:CL19)&lt;3),"N/A",IF(ISERROR(TTEST(Calculations!CC19:CL19,Calculations!BS19:CB19,2,2)),"N/A",TTEST(Calculations!CC19:CL19,Calculations!BS19:CB19,2,2)))</f>
        <v>N/A</v>
      </c>
      <c r="I18" s="92">
        <f t="shared" si="0"/>
        <v>1.3342980816360064</v>
      </c>
      <c r="J18" s="103" t="str">
        <f>IF(AND('Test Sample Data'!M18&gt;=35,'Control Sample Data'!M18&gt;=35),"C",IF(AND('Test Sample Data'!M18&gt;=30,'Control Sample Data'!M18&gt;=30,OR(H18&gt;=0.05,H18="N/A")),"B",IF(OR(AND('Test Sample Data'!M18&gt;=30,'Control Sample Data'!M18&lt;=30),AND('Test Sample Data'!M18&lt;=30,'Control Sample Data'!M18&gt;=30)),"A","OKAY")))</f>
        <v>OKAY</v>
      </c>
      <c r="K18" s="106"/>
      <c r="L18" s="106"/>
      <c r="M18" s="106"/>
      <c r="N18" s="107"/>
      <c r="O18" s="104"/>
      <c r="P18" s="104"/>
      <c r="Q18" s="104"/>
      <c r="R18" s="104"/>
      <c r="S18" s="104"/>
    </row>
    <row r="19" spans="1:19" ht="15" customHeight="1">
      <c r="A19" s="95" t="str">
        <f>'Gene Table'!D19</f>
        <v>Casp3</v>
      </c>
      <c r="B19" s="91" t="s">
        <v>197</v>
      </c>
      <c r="C19" s="92">
        <f>Calculations!BO20</f>
        <v>10.585892999999999</v>
      </c>
      <c r="D19" s="92">
        <f>Calculations!BP20</f>
        <v>11.474391999999998</v>
      </c>
      <c r="E19" s="93">
        <f t="shared" si="3"/>
        <v>0.000650621897785613</v>
      </c>
      <c r="F19" s="93">
        <f t="shared" si="1"/>
        <v>0.00035145022524535037</v>
      </c>
      <c r="G19" s="92">
        <f t="shared" si="4"/>
        <v>1.8512490561968151</v>
      </c>
      <c r="H19" s="94" t="str">
        <f>IF(OR(COUNT(Calculations!BS20:CB20)&lt;3,COUNT(Calculations!CC20:CL20)&lt;3),"N/A",IF(ISERROR(TTEST(Calculations!CC20:CL20,Calculations!BS20:CB20,2,2)),"N/A",TTEST(Calculations!CC20:CL20,Calculations!BS20:CB20,2,2)))</f>
        <v>N/A</v>
      </c>
      <c r="I19" s="92">
        <f t="shared" si="0"/>
        <v>1.8512490561968151</v>
      </c>
      <c r="J19" s="103" t="str">
        <f>IF(AND('Test Sample Data'!M19&gt;=35,'Control Sample Data'!M19&gt;=35),"C",IF(AND('Test Sample Data'!M19&gt;=30,'Control Sample Data'!M19&gt;=30,OR(H19&gt;=0.05,H19="N/A")),"B",IF(OR(AND('Test Sample Data'!M19&gt;=30,'Control Sample Data'!M19&lt;=30),AND('Test Sample Data'!M19&lt;=30,'Control Sample Data'!M19&gt;=30)),"A","OKAY")))</f>
        <v>OKAY</v>
      </c>
      <c r="K19" s="106"/>
      <c r="L19" s="106"/>
      <c r="M19" s="106"/>
      <c r="N19" s="107"/>
      <c r="O19" s="104"/>
      <c r="P19" s="104"/>
      <c r="Q19" s="104"/>
      <c r="R19" s="104"/>
      <c r="S19" s="104"/>
    </row>
    <row r="20" spans="1:19" ht="15" customHeight="1">
      <c r="A20" s="95" t="str">
        <f>'Gene Table'!D20</f>
        <v>Cd36</v>
      </c>
      <c r="B20" s="91" t="s">
        <v>203</v>
      </c>
      <c r="C20" s="92">
        <f>Calculations!BO21</f>
        <v>10.434245</v>
      </c>
      <c r="D20" s="92">
        <f>Calculations!BP21</f>
        <v>12.257352999999998</v>
      </c>
      <c r="E20" s="93">
        <f t="shared" si="3"/>
        <v>0.0007227353095661263</v>
      </c>
      <c r="F20" s="93">
        <f t="shared" si="1"/>
        <v>0.0002042532988982468</v>
      </c>
      <c r="G20" s="92">
        <f t="shared" si="4"/>
        <v>3.5384266176585597</v>
      </c>
      <c r="H20" s="94" t="str">
        <f>IF(OR(COUNT(Calculations!BS21:CB21)&lt;3,COUNT(Calculations!CC21:CL21)&lt;3),"N/A",IF(ISERROR(TTEST(Calculations!CC21:CL21,Calculations!BS21:CB21,2,2)),"N/A",TTEST(Calculations!CC21:CL21,Calculations!BS21:CB21,2,2)))</f>
        <v>N/A</v>
      </c>
      <c r="I20" s="92">
        <f t="shared" si="0"/>
        <v>3.5384266176585597</v>
      </c>
      <c r="J20" s="103" t="str">
        <f>IF(AND('Test Sample Data'!M20&gt;=35,'Control Sample Data'!M20&gt;=35),"C",IF(AND('Test Sample Data'!M20&gt;=30,'Control Sample Data'!M20&gt;=30,OR(H20&gt;=0.05,H20="N/A")),"B",IF(OR(AND('Test Sample Data'!M20&gt;=30,'Control Sample Data'!M20&lt;=30),AND('Test Sample Data'!M20&lt;=30,'Control Sample Data'!M20&gt;=30)),"A","OKAY")))</f>
        <v>OKAY</v>
      </c>
      <c r="K20" s="106"/>
      <c r="L20" s="106"/>
      <c r="M20" s="106"/>
      <c r="N20" s="108"/>
      <c r="O20" s="109"/>
      <c r="P20" s="109"/>
      <c r="Q20" s="109"/>
      <c r="R20" s="109"/>
      <c r="S20" s="109"/>
    </row>
    <row r="21" spans="1:19" ht="15" customHeight="1">
      <c r="A21" s="96" t="str">
        <f>'Gene Table'!D21</f>
        <v>Cebpb</v>
      </c>
      <c r="B21" s="97" t="s">
        <v>209</v>
      </c>
      <c r="C21" s="98">
        <f>Calculations!BO22</f>
        <v>11.864909</v>
      </c>
      <c r="D21" s="98">
        <f>Calculations!BP22</f>
        <v>11.058413999999999</v>
      </c>
      <c r="E21" s="99">
        <f t="shared" si="3"/>
        <v>0.0002681059764906969</v>
      </c>
      <c r="F21" s="99">
        <f t="shared" si="1"/>
        <v>0.00046890588299890065</v>
      </c>
      <c r="G21" s="98">
        <f t="shared" si="4"/>
        <v>0.5717692744139136</v>
      </c>
      <c r="H21" s="100" t="str">
        <f>IF(OR(COUNT(Calculations!BS22:CB22)&lt;3,COUNT(Calculations!CC22:CL22)&lt;3),"N/A",IF(ISERROR(TTEST(Calculations!CC22:CL22,Calculations!BS22:CB22,2,2)),"N/A",TTEST(Calculations!CC22:CL22,Calculations!BS22:CB22,2,2)))</f>
        <v>N/A</v>
      </c>
      <c r="I21" s="98">
        <f t="shared" si="0"/>
        <v>-1.7489572188450317</v>
      </c>
      <c r="J21" s="103" t="str">
        <f>IF(AND('Test Sample Data'!M21&gt;=35,'Control Sample Data'!M21&gt;=35),"C",IF(AND('Test Sample Data'!M21&gt;=30,'Control Sample Data'!M21&gt;=30,OR(H21&gt;=0.05,H21="N/A")),"B",IF(OR(AND('Test Sample Data'!M21&gt;=30,'Control Sample Data'!M21&lt;=30),AND('Test Sample Data'!M21&lt;=30,'Control Sample Data'!M21&gt;=30)),"A","OKAY")))</f>
        <v>OKAY</v>
      </c>
      <c r="K21" s="106"/>
      <c r="L21" s="106"/>
      <c r="M21" s="106"/>
      <c r="N21" s="108"/>
      <c r="O21" s="109"/>
      <c r="P21" s="109"/>
      <c r="Q21" s="109"/>
      <c r="R21" s="109"/>
      <c r="S21" s="109"/>
    </row>
    <row r="22" spans="1:19" ht="15" customHeight="1">
      <c r="A22" s="95" t="str">
        <f>'Gene Table'!D22</f>
        <v>Cnbp</v>
      </c>
      <c r="B22" s="91" t="s">
        <v>215</v>
      </c>
      <c r="C22" s="92">
        <f>Calculations!BO23</f>
        <v>8.394573999999999</v>
      </c>
      <c r="D22" s="92">
        <f>Calculations!BP23</f>
        <v>8.340869999999999</v>
      </c>
      <c r="E22" s="93">
        <f t="shared" si="3"/>
        <v>0.0029715389359852135</v>
      </c>
      <c r="F22" s="93">
        <f t="shared" si="1"/>
        <v>0.003084238400452632</v>
      </c>
      <c r="G22" s="92">
        <f t="shared" si="4"/>
        <v>0.9634595482466988</v>
      </c>
      <c r="H22" s="94" t="str">
        <f>IF(OR(COUNT(Calculations!BS23:CB23)&lt;3,COUNT(Calculations!CC23:CL23)&lt;3),"N/A",IF(ISERROR(TTEST(Calculations!CC23:CL23,Calculations!BS23:CB23,2,2)),"N/A",TTEST(Calculations!CC23:CL23,Calculations!BS23:CB23,2,2)))</f>
        <v>N/A</v>
      </c>
      <c r="I22" s="92">
        <f t="shared" si="0"/>
        <v>-1.0379262957327036</v>
      </c>
      <c r="J22" s="103" t="str">
        <f>IF(AND('Test Sample Data'!M22&gt;=35,'Control Sample Data'!M22&gt;=35),"C",IF(AND('Test Sample Data'!M22&gt;=30,'Control Sample Data'!M22&gt;=30,OR(H22&gt;=0.05,H22="N/A")),"B",IF(OR(AND('Test Sample Data'!M22&gt;=30,'Control Sample Data'!M22&lt;=30),AND('Test Sample Data'!M22&lt;=30,'Control Sample Data'!M22&gt;=30)),"A","OKAY")))</f>
        <v>OKAY</v>
      </c>
      <c r="K22" s="106"/>
      <c r="L22" s="106"/>
      <c r="M22" s="106"/>
      <c r="N22" s="108"/>
      <c r="O22" s="109"/>
      <c r="P22" s="109"/>
      <c r="Q22" s="109"/>
      <c r="R22" s="109"/>
      <c r="S22" s="109"/>
    </row>
    <row r="23" spans="1:14" ht="15" customHeight="1">
      <c r="A23" s="95" t="str">
        <f>'Gene Table'!D23</f>
        <v>Cpt1a</v>
      </c>
      <c r="B23" s="91" t="s">
        <v>221</v>
      </c>
      <c r="C23" s="92">
        <f>Calculations!BO24</f>
        <v>8.906692</v>
      </c>
      <c r="D23" s="92">
        <f>Calculations!BP24</f>
        <v>7.795797</v>
      </c>
      <c r="E23" s="93">
        <f t="shared" si="3"/>
        <v>0.0020836201363773677</v>
      </c>
      <c r="F23" s="93">
        <f t="shared" si="1"/>
        <v>0.004500194275665372</v>
      </c>
      <c r="G23" s="92">
        <f t="shared" si="4"/>
        <v>0.46300670787580517</v>
      </c>
      <c r="H23" s="94" t="str">
        <f>IF(OR(COUNT(Calculations!BS24:CB24)&lt;3,COUNT(Calculations!CC24:CL24)&lt;3),"N/A",IF(ISERROR(TTEST(Calculations!CC24:CL24,Calculations!BS24:CB24,2,2)),"N/A",TTEST(Calculations!CC24:CL24,Calculations!BS24:CB24,2,2)))</f>
        <v>N/A</v>
      </c>
      <c r="I23" s="92">
        <f t="shared" si="0"/>
        <v>-2.159795923017676</v>
      </c>
      <c r="J23" s="103" t="str">
        <f>IF(AND('Test Sample Data'!M23&gt;=35,'Control Sample Data'!M23&gt;=35),"C",IF(AND('Test Sample Data'!M23&gt;=30,'Control Sample Data'!M23&gt;=30,OR(H23&gt;=0.05,H23="N/A")),"B",IF(OR(AND('Test Sample Data'!M23&gt;=30,'Control Sample Data'!M23&lt;=30),AND('Test Sample Data'!M23&lt;=30,'Control Sample Data'!M23&gt;=30)),"A","OKAY")))</f>
        <v>OKAY</v>
      </c>
      <c r="K23" s="105"/>
      <c r="L23" s="106"/>
      <c r="M23" s="106"/>
      <c r="N23" s="106"/>
    </row>
    <row r="24" spans="1:14" ht="15" customHeight="1">
      <c r="A24" s="95" t="str">
        <f>'Gene Table'!D24</f>
        <v>Cpt2</v>
      </c>
      <c r="B24" s="91" t="s">
        <v>227</v>
      </c>
      <c r="C24" s="92">
        <f>Calculations!BO25</f>
        <v>7.116962000000001</v>
      </c>
      <c r="D24" s="92">
        <f>Calculations!BP25</f>
        <v>7.928384999999999</v>
      </c>
      <c r="E24" s="93">
        <f t="shared" si="3"/>
        <v>0.007204120359790633</v>
      </c>
      <c r="F24" s="93">
        <f t="shared" si="1"/>
        <v>0.004105048549851103</v>
      </c>
      <c r="G24" s="92">
        <f t="shared" si="4"/>
        <v>1.7549415731153626</v>
      </c>
      <c r="H24" s="94" t="str">
        <f>IF(OR(COUNT(Calculations!BS25:CB25)&lt;3,COUNT(Calculations!CC25:CL25)&lt;3),"N/A",IF(ISERROR(TTEST(Calculations!CC25:CL25,Calculations!BS25:CB25,2,2)),"N/A",TTEST(Calculations!CC25:CL25,Calculations!BS25:CB25,2,2)))</f>
        <v>N/A</v>
      </c>
      <c r="I24" s="92">
        <f t="shared" si="0"/>
        <v>1.7549415731153626</v>
      </c>
      <c r="J24" s="103" t="str">
        <f>IF(AND('Test Sample Data'!M24&gt;=35,'Control Sample Data'!M24&gt;=35),"C",IF(AND('Test Sample Data'!M24&gt;=30,'Control Sample Data'!M24&gt;=30,OR(H24&gt;=0.05,H24="N/A")),"B",IF(OR(AND('Test Sample Data'!M24&gt;=30,'Control Sample Data'!M24&lt;=30),AND('Test Sample Data'!M24&lt;=30,'Control Sample Data'!M24&gt;=30)),"A","OKAY")))</f>
        <v>OKAY</v>
      </c>
      <c r="K24" s="106"/>
      <c r="L24" s="106"/>
      <c r="M24" s="106"/>
      <c r="N24" s="106"/>
    </row>
    <row r="25" spans="1:14" ht="15" customHeight="1">
      <c r="A25" s="95" t="str">
        <f>'Gene Table'!D25</f>
        <v>Cyp2e1</v>
      </c>
      <c r="B25" s="91" t="s">
        <v>233</v>
      </c>
      <c r="C25" s="92">
        <f>Calculations!BO26</f>
        <v>0.9534009999999995</v>
      </c>
      <c r="D25" s="92">
        <f>Calculations!BP26</f>
        <v>2.9126569999999994</v>
      </c>
      <c r="E25" s="93">
        <f t="shared" si="3"/>
        <v>0.516413635678965</v>
      </c>
      <c r="F25" s="93">
        <f t="shared" si="1"/>
        <v>0.1328014680392887</v>
      </c>
      <c r="G25" s="92">
        <f t="shared" si="4"/>
        <v>3.8886139084410307</v>
      </c>
      <c r="H25" s="94" t="str">
        <f>IF(OR(COUNT(Calculations!BS26:CB26)&lt;3,COUNT(Calculations!CC26:CL26)&lt;3),"N/A",IF(ISERROR(TTEST(Calculations!CC26:CL26,Calculations!BS26:CB26,2,2)),"N/A",TTEST(Calculations!CC26:CL26,Calculations!BS26:CB26,2,2)))</f>
        <v>N/A</v>
      </c>
      <c r="I25" s="92">
        <f t="shared" si="0"/>
        <v>3.8886139084410307</v>
      </c>
      <c r="J25" s="103" t="str">
        <f>IF(AND('Test Sample Data'!M25&gt;=35,'Control Sample Data'!M25&gt;=35),"C",IF(AND('Test Sample Data'!M25&gt;=30,'Control Sample Data'!M25&gt;=30,OR(H25&gt;=0.05,H25="N/A")),"B",IF(OR(AND('Test Sample Data'!M25&gt;=30,'Control Sample Data'!M25&lt;=30),AND('Test Sample Data'!M25&lt;=30,'Control Sample Data'!M25&gt;=30)),"A","OKAY")))</f>
        <v>OKAY</v>
      </c>
      <c r="K25" s="106"/>
      <c r="L25" s="106"/>
      <c r="M25" s="106"/>
      <c r="N25" s="106"/>
    </row>
    <row r="26" spans="1:14" ht="15" customHeight="1">
      <c r="A26" s="95" t="str">
        <f>'Gene Table'!D26</f>
        <v>Cyp7a1</v>
      </c>
      <c r="B26" s="91" t="s">
        <v>239</v>
      </c>
      <c r="C26" s="92">
        <f>Calculations!BO27</f>
        <v>7.215713000000001</v>
      </c>
      <c r="D26" s="92">
        <f>Calculations!BP27</f>
        <v>7.895347000000001</v>
      </c>
      <c r="E26" s="93">
        <f t="shared" si="3"/>
        <v>0.006727503724906562</v>
      </c>
      <c r="F26" s="93">
        <f t="shared" si="1"/>
        <v>0.004200139614942107</v>
      </c>
      <c r="G26" s="92">
        <f t="shared" si="4"/>
        <v>1.6017333569039682</v>
      </c>
      <c r="H26" s="94" t="str">
        <f>IF(OR(COUNT(Calculations!BS27:CB27)&lt;3,COUNT(Calculations!CC27:CL27)&lt;3),"N/A",IF(ISERROR(TTEST(Calculations!CC27:CL27,Calculations!BS27:CB27,2,2)),"N/A",TTEST(Calculations!CC27:CL27,Calculations!BS27:CB27,2,2)))</f>
        <v>N/A</v>
      </c>
      <c r="I26" s="92">
        <f t="shared" si="0"/>
        <v>1.6017333569039682</v>
      </c>
      <c r="J26" s="103" t="str">
        <f>IF(AND('Test Sample Data'!M26&gt;=35,'Control Sample Data'!M26&gt;=35),"C",IF(AND('Test Sample Data'!M26&gt;=30,'Control Sample Data'!M26&gt;=30,OR(H26&gt;=0.05,H26="N/A")),"B",IF(OR(AND('Test Sample Data'!M26&gt;=30,'Control Sample Data'!M26&lt;=30),AND('Test Sample Data'!M26&lt;=30,'Control Sample Data'!M26&gt;=30)),"A","OKAY")))</f>
        <v>OKAY</v>
      </c>
      <c r="K26" s="106"/>
      <c r="L26" s="106"/>
      <c r="M26" s="106"/>
      <c r="N26" s="106"/>
    </row>
    <row r="27" spans="1:14" ht="15" customHeight="1">
      <c r="A27" s="95" t="str">
        <f>'Gene Table'!D27</f>
        <v>Dgat2</v>
      </c>
      <c r="B27" s="91" t="s">
        <v>245</v>
      </c>
      <c r="C27" s="92">
        <f>Calculations!BO28</f>
        <v>6.845254000000001</v>
      </c>
      <c r="D27" s="92">
        <f>Calculations!BP28</f>
        <v>6.93075</v>
      </c>
      <c r="E27" s="93">
        <f t="shared" si="3"/>
        <v>0.008697075055936735</v>
      </c>
      <c r="F27" s="93">
        <f t="shared" si="1"/>
        <v>0.008196649369720761</v>
      </c>
      <c r="G27" s="92">
        <f t="shared" si="4"/>
        <v>1.0610524695694068</v>
      </c>
      <c r="H27" s="94" t="str">
        <f>IF(OR(COUNT(Calculations!BS28:CB28)&lt;3,COUNT(Calculations!CC28:CL28)&lt;3),"N/A",IF(ISERROR(TTEST(Calculations!CC28:CL28,Calculations!BS28:CB28,2,2)),"N/A",TTEST(Calculations!CC28:CL28,Calculations!BS28:CB28,2,2)))</f>
        <v>N/A</v>
      </c>
      <c r="I27" s="92">
        <f t="shared" si="0"/>
        <v>1.0610524695694068</v>
      </c>
      <c r="J27" s="103" t="str">
        <f>IF(AND('Test Sample Data'!M27&gt;=35,'Control Sample Data'!M27&gt;=35),"C",IF(AND('Test Sample Data'!M27&gt;=30,'Control Sample Data'!M27&gt;=30,OR(H27&gt;=0.05,H27="N/A")),"B",IF(OR(AND('Test Sample Data'!M27&gt;=30,'Control Sample Data'!M27&lt;=30),AND('Test Sample Data'!M27&lt;=30,'Control Sample Data'!M27&gt;=30)),"A","OKAY")))</f>
        <v>OKAY</v>
      </c>
      <c r="K27" s="106"/>
      <c r="L27" s="106"/>
      <c r="M27" s="106"/>
      <c r="N27" s="106"/>
    </row>
    <row r="28" spans="1:14" ht="15" customHeight="1">
      <c r="A28" s="95" t="str">
        <f>'Gene Table'!D28</f>
        <v>Fabp1</v>
      </c>
      <c r="B28" s="91" t="s">
        <v>251</v>
      </c>
      <c r="C28" s="92">
        <f>Calculations!BO29</f>
        <v>2.998660000000001</v>
      </c>
      <c r="D28" s="92">
        <f>Calculations!BP29</f>
        <v>2.767482000000001</v>
      </c>
      <c r="E28" s="93">
        <f t="shared" si="3"/>
        <v>0.12511615608828064</v>
      </c>
      <c r="F28" s="93">
        <f t="shared" si="1"/>
        <v>0.14686046722236223</v>
      </c>
      <c r="G28" s="92">
        <f t="shared" si="4"/>
        <v>0.8519389761905196</v>
      </c>
      <c r="H28" s="94" t="str">
        <f>IF(OR(COUNT(Calculations!BS29:CB29)&lt;3,COUNT(Calculations!CC29:CL29)&lt;3),"N/A",IF(ISERROR(TTEST(Calculations!CC29:CL29,Calculations!BS29:CB29,2,2)),"N/A",TTEST(Calculations!CC29:CL29,Calculations!BS29:CB29,2,2)))</f>
        <v>N/A</v>
      </c>
      <c r="I28" s="92">
        <f t="shared" si="0"/>
        <v>-1.173792992159534</v>
      </c>
      <c r="J28" s="103" t="str">
        <f>IF(AND('Test Sample Data'!M28&gt;=35,'Control Sample Data'!M28&gt;=35),"C",IF(AND('Test Sample Data'!M28&gt;=30,'Control Sample Data'!M28&gt;=30,OR(H28&gt;=0.05,H28="N/A")),"B",IF(OR(AND('Test Sample Data'!M28&gt;=30,'Control Sample Data'!M28&lt;=30),AND('Test Sample Data'!M28&lt;=30,'Control Sample Data'!M28&gt;=30)),"A","OKAY")))</f>
        <v>OKAY</v>
      </c>
      <c r="K28" s="106"/>
      <c r="L28" s="106"/>
      <c r="M28" s="106"/>
      <c r="N28" s="106"/>
    </row>
    <row r="29" spans="1:14" ht="15" customHeight="1">
      <c r="A29" s="95" t="str">
        <f>'Gene Table'!D29</f>
        <v>Fabp3</v>
      </c>
      <c r="B29" s="91" t="s">
        <v>257</v>
      </c>
      <c r="C29" s="92">
        <f>Calculations!BO30</f>
        <v>13.036100000000001</v>
      </c>
      <c r="D29" s="92">
        <f>Calculations!BP30</f>
        <v>12.730747000000001</v>
      </c>
      <c r="E29" s="93">
        <f t="shared" si="3"/>
        <v>0.00011905369352805531</v>
      </c>
      <c r="F29" s="93">
        <f t="shared" si="1"/>
        <v>0.0001471171441631473</v>
      </c>
      <c r="G29" s="92">
        <f t="shared" si="4"/>
        <v>0.8092441856812372</v>
      </c>
      <c r="H29" s="94" t="str">
        <f>IF(OR(COUNT(Calculations!BS30:CB30)&lt;3,COUNT(Calculations!CC30:CL30)&lt;3),"N/A",IF(ISERROR(TTEST(Calculations!CC30:CL30,Calculations!BS30:CB30,2,2)),"N/A",TTEST(Calculations!CC30:CL30,Calculations!BS30:CB30,2,2)))</f>
        <v>N/A</v>
      </c>
      <c r="I29" s="92">
        <f t="shared" si="0"/>
        <v>-1.2357209575230754</v>
      </c>
      <c r="J29" s="103" t="str">
        <f>IF(AND('Test Sample Data'!M29&gt;=35,'Control Sample Data'!M29&gt;=35),"C",IF(AND('Test Sample Data'!M29&gt;=30,'Control Sample Data'!M29&gt;=30,OR(H29&gt;=0.05,H29="N/A")),"B",IF(OR(AND('Test Sample Data'!M29&gt;=30,'Control Sample Data'!M29&lt;=30),AND('Test Sample Data'!M29&lt;=30,'Control Sample Data'!M29&gt;=30)),"A","OKAY")))</f>
        <v>OKAY</v>
      </c>
      <c r="K29" s="106"/>
      <c r="L29" s="106"/>
      <c r="M29" s="106"/>
      <c r="N29" s="106"/>
    </row>
    <row r="30" spans="1:14" ht="15" customHeight="1">
      <c r="A30" s="95" t="str">
        <f>'Gene Table'!D30</f>
        <v>Fabp5</v>
      </c>
      <c r="B30" s="91" t="s">
        <v>263</v>
      </c>
      <c r="C30" s="92">
        <f>Calculations!BO31</f>
        <v>11.901530999999999</v>
      </c>
      <c r="D30" s="92">
        <f>Calculations!BP31</f>
        <v>9.652967</v>
      </c>
      <c r="E30" s="93">
        <f t="shared" si="3"/>
        <v>0.00026138591086151105</v>
      </c>
      <c r="F30" s="93">
        <f t="shared" si="1"/>
        <v>0.0012421309576489225</v>
      </c>
      <c r="G30" s="92">
        <f t="shared" si="4"/>
        <v>0.2104334565143247</v>
      </c>
      <c r="H30" s="94" t="str">
        <f>IF(OR(COUNT(Calculations!BS31:CB31)&lt;3,COUNT(Calculations!CC31:CL31)&lt;3),"N/A",IF(ISERROR(TTEST(Calculations!CC31:CL31,Calculations!BS31:CB31,2,2)),"N/A",TTEST(Calculations!CC31:CL31,Calculations!BS31:CB31,2,2)))</f>
        <v>N/A</v>
      </c>
      <c r="I30" s="92">
        <f t="shared" si="0"/>
        <v>-4.752096061929808</v>
      </c>
      <c r="J30" s="103" t="str">
        <f>IF(AND('Test Sample Data'!M30&gt;=35,'Control Sample Data'!M30&gt;=35),"C",IF(AND('Test Sample Data'!M30&gt;=30,'Control Sample Data'!M30&gt;=30,OR(H30&gt;=0.05,H30="N/A")),"B",IF(OR(AND('Test Sample Data'!M30&gt;=30,'Control Sample Data'!M30&lt;=30),AND('Test Sample Data'!M30&lt;=30,'Control Sample Data'!M30&gt;=30)),"A","OKAY")))</f>
        <v>OKAY</v>
      </c>
      <c r="K30" s="106"/>
      <c r="L30" s="106"/>
      <c r="M30" s="106"/>
      <c r="N30" s="106"/>
    </row>
    <row r="31" spans="1:14" ht="15" customHeight="1">
      <c r="A31" s="96" t="str">
        <f>'Gene Table'!D31</f>
        <v>Fas</v>
      </c>
      <c r="B31" s="97" t="s">
        <v>269</v>
      </c>
      <c r="C31" s="98">
        <f>Calculations!BO32</f>
        <v>10.837219000000001</v>
      </c>
      <c r="D31" s="98">
        <f>Calculations!BP32</f>
        <v>9.838154</v>
      </c>
      <c r="E31" s="99">
        <f t="shared" si="3"/>
        <v>0.0005466030005742028</v>
      </c>
      <c r="F31" s="99">
        <f t="shared" si="1"/>
        <v>0.0010924977319504837</v>
      </c>
      <c r="G31" s="98">
        <f t="shared" si="4"/>
        <v>0.5003241513356085</v>
      </c>
      <c r="H31" s="100" t="str">
        <f>IF(OR(COUNT(Calculations!BS32:CB32)&lt;3,COUNT(Calculations!CC32:CL32)&lt;3),"N/A",IF(ISERROR(TTEST(Calculations!CC32:CL32,Calculations!BS32:CB32,2,2)),"N/A",TTEST(Calculations!CC32:CL32,Calculations!BS32:CB32,2,2)))</f>
        <v>N/A</v>
      </c>
      <c r="I31" s="98">
        <f t="shared" si="0"/>
        <v>-1.9987042347056676</v>
      </c>
      <c r="J31" s="103" t="str">
        <f>IF(AND('Test Sample Data'!M31&gt;=35,'Control Sample Data'!M31&gt;=35),"C",IF(AND('Test Sample Data'!M31&gt;=30,'Control Sample Data'!M31&gt;=30,OR(H31&gt;=0.05,H31="N/A")),"B",IF(OR(AND('Test Sample Data'!M31&gt;=30,'Control Sample Data'!M31&lt;=30),AND('Test Sample Data'!M31&lt;=30,'Control Sample Data'!M31&gt;=30)),"A","OKAY")))</f>
        <v>OKAY</v>
      </c>
      <c r="K31" s="106"/>
      <c r="L31" s="106"/>
      <c r="M31" s="106"/>
      <c r="N31" s="106"/>
    </row>
    <row r="32" spans="1:14" ht="15" customHeight="1">
      <c r="A32" s="95" t="str">
        <f>'Gene Table'!D32</f>
        <v>Fasn</v>
      </c>
      <c r="B32" s="91" t="s">
        <v>275</v>
      </c>
      <c r="C32" s="92">
        <f>Calculations!BO33</f>
        <v>7.022815000000001</v>
      </c>
      <c r="D32" s="92">
        <f>Calculations!BP33</f>
        <v>6.315701999999998</v>
      </c>
      <c r="E32" s="93">
        <f t="shared" si="3"/>
        <v>0.007689923704970054</v>
      </c>
      <c r="F32" s="93">
        <f t="shared" si="1"/>
        <v>0.012554061571620492</v>
      </c>
      <c r="G32" s="92">
        <f t="shared" si="4"/>
        <v>0.6125446861240326</v>
      </c>
      <c r="H32" s="94" t="str">
        <f>IF(OR(COUNT(Calculations!BS33:CB33)&lt;3,COUNT(Calculations!CC33:CL33)&lt;3),"N/A",IF(ISERROR(TTEST(Calculations!CC33:CL33,Calculations!BS33:CB33,2,2)),"N/A",TTEST(Calculations!CC33:CL33,Calculations!BS33:CB33,2,2)))</f>
        <v>N/A</v>
      </c>
      <c r="I32" s="92">
        <f t="shared" si="0"/>
        <v>-1.6325339565471515</v>
      </c>
      <c r="J32" s="103" t="str">
        <f>IF(AND('Test Sample Data'!M32&gt;=35,'Control Sample Data'!M32&gt;=35),"C",IF(AND('Test Sample Data'!M32&gt;=30,'Control Sample Data'!M32&gt;=30,OR(H32&gt;=0.05,H32="N/A")),"B",IF(OR(AND('Test Sample Data'!M32&gt;=30,'Control Sample Data'!M32&lt;=30),AND('Test Sample Data'!M32&lt;=30,'Control Sample Data'!M32&gt;=30)),"A","OKAY")))</f>
        <v>OKAY</v>
      </c>
      <c r="K32" s="105"/>
      <c r="L32" s="106"/>
      <c r="M32" s="106"/>
      <c r="N32" s="106"/>
    </row>
    <row r="33" spans="1:14" ht="15" customHeight="1">
      <c r="A33" s="95" t="str">
        <f>'Gene Table'!D33</f>
        <v>Foxa2</v>
      </c>
      <c r="B33" s="91" t="s">
        <v>281</v>
      </c>
      <c r="C33" s="92">
        <f>Calculations!BO34</f>
        <v>11.184328999999998</v>
      </c>
      <c r="D33" s="92">
        <f>Calculations!BP34</f>
        <v>10.394359999999999</v>
      </c>
      <c r="E33" s="93">
        <f t="shared" si="3"/>
        <v>0.0004297159655330315</v>
      </c>
      <c r="F33" s="93">
        <f t="shared" si="1"/>
        <v>0.0007429949368596831</v>
      </c>
      <c r="G33" s="92">
        <f t="shared" si="4"/>
        <v>0.5783565192910388</v>
      </c>
      <c r="H33" s="94" t="str">
        <f>IF(OR(COUNT(Calculations!BS34:CB34)&lt;3,COUNT(Calculations!CC34:CL34)&lt;3),"N/A",IF(ISERROR(TTEST(Calculations!CC34:CL34,Calculations!BS34:CB34,2,2)),"N/A",TTEST(Calculations!CC34:CL34,Calculations!BS34:CB34,2,2)))</f>
        <v>N/A</v>
      </c>
      <c r="I33" s="92">
        <f t="shared" si="0"/>
        <v>-1.7290373094191458</v>
      </c>
      <c r="J33" s="103" t="str">
        <f>IF(AND('Test Sample Data'!M33&gt;=35,'Control Sample Data'!M33&gt;=35),"C",IF(AND('Test Sample Data'!M33&gt;=30,'Control Sample Data'!M33&gt;=30,OR(H33&gt;=0.05,H33="N/A")),"B",IF(OR(AND('Test Sample Data'!M33&gt;=30,'Control Sample Data'!M33&lt;=30),AND('Test Sample Data'!M33&lt;=30,'Control Sample Data'!M33&gt;=30)),"A","OKAY")))</f>
        <v>OKAY</v>
      </c>
      <c r="K33" s="106"/>
      <c r="L33" s="106"/>
      <c r="M33" s="106"/>
      <c r="N33" s="106"/>
    </row>
    <row r="34" spans="1:14" ht="15" customHeight="1">
      <c r="A34" s="95" t="str">
        <f>'Gene Table'!D34</f>
        <v>G6pc</v>
      </c>
      <c r="B34" s="91" t="s">
        <v>287</v>
      </c>
      <c r="C34" s="92">
        <f>Calculations!BO35</f>
        <v>6.3399670000000015</v>
      </c>
      <c r="D34" s="92">
        <f>Calculations!BP35</f>
        <v>5.691548999999998</v>
      </c>
      <c r="E34" s="93">
        <f t="shared" si="3"/>
        <v>0.012344677865031514</v>
      </c>
      <c r="F34" s="93">
        <f t="shared" si="1"/>
        <v>0.019349646229845977</v>
      </c>
      <c r="G34" s="92">
        <f aca="true" t="shared" si="5" ref="G34:G68">IF(ISERROR(E34/F34),"N/A",E34/F34)</f>
        <v>0.6379795123070722</v>
      </c>
      <c r="H34" s="94" t="str">
        <f>IF(OR(COUNT(Calculations!BS35:CB35)&lt;3,COUNT(Calculations!CC35:CL35)&lt;3),"N/A",IF(ISERROR(TTEST(Calculations!CC35:CL35,Calculations!BS35:CB35,2,2)),"N/A",TTEST(Calculations!CC35:CL35,Calculations!BS35:CB35,2,2)))</f>
        <v>N/A</v>
      </c>
      <c r="I34" s="92">
        <f t="shared" si="0"/>
        <v>-1.5674484536090874</v>
      </c>
      <c r="J34" s="103" t="str">
        <f>IF(AND('Test Sample Data'!M34&gt;=35,'Control Sample Data'!M34&gt;=35),"C",IF(AND('Test Sample Data'!M34&gt;=30,'Control Sample Data'!M34&gt;=30,OR(H34&gt;=0.05,H34="N/A")),"B",IF(OR(AND('Test Sample Data'!M34&gt;=30,'Control Sample Data'!M34&lt;=30),AND('Test Sample Data'!M34&lt;=30,'Control Sample Data'!M34&gt;=30)),"A","OKAY")))</f>
        <v>OKAY</v>
      </c>
      <c r="K34" s="106"/>
      <c r="L34" s="106"/>
      <c r="M34" s="106"/>
      <c r="N34" s="106"/>
    </row>
    <row r="35" spans="1:14" ht="15" customHeight="1">
      <c r="A35" s="95" t="str">
        <f>'Gene Table'!D35</f>
        <v>G6pdx</v>
      </c>
      <c r="B35" s="91" t="s">
        <v>293</v>
      </c>
      <c r="C35" s="92">
        <f>Calculations!BO36</f>
        <v>13.261126999999998</v>
      </c>
      <c r="D35" s="92">
        <f>Calculations!BP36</f>
        <v>11.83644</v>
      </c>
      <c r="E35" s="93">
        <f t="shared" si="3"/>
        <v>0.00010185984164963161</v>
      </c>
      <c r="F35" s="93">
        <f t="shared" si="1"/>
        <v>0.00027344911246601506</v>
      </c>
      <c r="G35" s="92">
        <f t="shared" si="5"/>
        <v>0.3725001728147536</v>
      </c>
      <c r="H35" s="94" t="str">
        <f>IF(OR(COUNT(Calculations!BS36:CB36)&lt;3,COUNT(Calculations!CC36:CL36)&lt;3),"N/A",IF(ISERROR(TTEST(Calculations!CC36:CL36,Calculations!BS36:CB36,2,2)),"N/A",TTEST(Calculations!CC36:CL36,Calculations!BS36:CB36,2,2)))</f>
        <v>N/A</v>
      </c>
      <c r="I35" s="92">
        <f t="shared" si="0"/>
        <v>-2.6845625129342032</v>
      </c>
      <c r="J35" s="103" t="str">
        <f>IF(AND('Test Sample Data'!M35&gt;=35,'Control Sample Data'!M35&gt;=35),"C",IF(AND('Test Sample Data'!M35&gt;=30,'Control Sample Data'!M35&gt;=30,OR(H35&gt;=0.05,H35="N/A")),"B",IF(OR(AND('Test Sample Data'!M35&gt;=30,'Control Sample Data'!M35&lt;=30),AND('Test Sample Data'!M35&lt;=30,'Control Sample Data'!M35&gt;=30)),"A","OKAY")))</f>
        <v>OKAY</v>
      </c>
      <c r="K35" s="105"/>
      <c r="L35" s="106"/>
      <c r="M35" s="106"/>
      <c r="N35" s="106"/>
    </row>
    <row r="36" spans="1:14" ht="15" customHeight="1">
      <c r="A36" s="96" t="str">
        <f>'Gene Table'!D36</f>
        <v>Gck</v>
      </c>
      <c r="B36" s="97" t="s">
        <v>299</v>
      </c>
      <c r="C36" s="98">
        <f>Calculations!BO37</f>
        <v>10.755151000000001</v>
      </c>
      <c r="D36" s="98">
        <f>Calculations!BP37</f>
        <v>8.625623000000001</v>
      </c>
      <c r="E36" s="99">
        <f t="shared" si="3"/>
        <v>0.000578598017300753</v>
      </c>
      <c r="F36" s="99">
        <f t="shared" si="1"/>
        <v>0.0025317962117680404</v>
      </c>
      <c r="G36" s="98">
        <f t="shared" si="5"/>
        <v>0.22853261830923513</v>
      </c>
      <c r="H36" s="100" t="str">
        <f>IF(OR(COUNT(Calculations!BS37:CB37)&lt;3,COUNT(Calculations!CC37:CL37)&lt;3),"N/A",IF(ISERROR(TTEST(Calculations!CC37:CL37,Calculations!BS37:CB37,2,2)),"N/A",TTEST(Calculations!CC37:CL37,Calculations!BS37:CB37,2,2)))</f>
        <v>N/A</v>
      </c>
      <c r="I36" s="98">
        <f t="shared" si="0"/>
        <v>-4.37574297882881</v>
      </c>
      <c r="J36" s="103" t="str">
        <f>IF(AND('Test Sample Data'!M36&gt;=35,'Control Sample Data'!M36&gt;=35),"C",IF(AND('Test Sample Data'!M36&gt;=30,'Control Sample Data'!M36&gt;=30,OR(H36&gt;=0.05,H36="N/A")),"B",IF(OR(AND('Test Sample Data'!M36&gt;=30,'Control Sample Data'!M36&lt;=30),AND('Test Sample Data'!M36&lt;=30,'Control Sample Data'!M36&gt;=30)),"A","OKAY")))</f>
        <v>OKAY</v>
      </c>
      <c r="K36" s="106"/>
      <c r="L36" s="106"/>
      <c r="M36" s="106"/>
      <c r="N36" s="106"/>
    </row>
    <row r="37" spans="1:14" ht="15" customHeight="1">
      <c r="A37" s="95" t="str">
        <f>'Gene Table'!D37</f>
        <v>Gsk3b</v>
      </c>
      <c r="B37" s="91" t="s">
        <v>305</v>
      </c>
      <c r="C37" s="92">
        <f>Calculations!BO38</f>
        <v>8.546605</v>
      </c>
      <c r="D37" s="92">
        <f>Calculations!BP38</f>
        <v>7.815269999999998</v>
      </c>
      <c r="E37" s="93">
        <f t="shared" si="3"/>
        <v>0.002674333311321422</v>
      </c>
      <c r="F37" s="93">
        <f t="shared" si="1"/>
        <v>0.004439860305249007</v>
      </c>
      <c r="G37" s="92">
        <f t="shared" si="5"/>
        <v>0.602346273859045</v>
      </c>
      <c r="H37" s="94" t="str">
        <f>IF(OR(COUNT(Calculations!BS38:CB38)&lt;3,COUNT(Calculations!CC38:CL38)&lt;3),"N/A",IF(ISERROR(TTEST(Calculations!CC38:CL38,Calculations!BS38:CB38,2,2)),"N/A",TTEST(Calculations!CC38:CL38,Calculations!BS38:CB38,2,2)))</f>
        <v>N/A</v>
      </c>
      <c r="I37" s="92">
        <f t="shared" si="0"/>
        <v>-1.6601746261221328</v>
      </c>
      <c r="J37" s="103" t="str">
        <f>IF(AND('Test Sample Data'!M37&gt;=35,'Control Sample Data'!M37&gt;=35),"C",IF(AND('Test Sample Data'!M37&gt;=30,'Control Sample Data'!M37&gt;=30,OR(H37&gt;=0.05,H37="N/A")),"B",IF(OR(AND('Test Sample Data'!M37&gt;=30,'Control Sample Data'!M37&lt;=30),AND('Test Sample Data'!M37&lt;=30,'Control Sample Data'!M37&gt;=30)),"A","OKAY")))</f>
        <v>OKAY</v>
      </c>
      <c r="K37" s="106"/>
      <c r="L37" s="106"/>
      <c r="M37" s="106"/>
      <c r="N37" s="106"/>
    </row>
    <row r="38" spans="1:14" ht="15" customHeight="1">
      <c r="A38" s="95" t="str">
        <f>'Gene Table'!D38</f>
        <v>Gyk</v>
      </c>
      <c r="B38" s="91" t="s">
        <v>311</v>
      </c>
      <c r="C38" s="92">
        <f>Calculations!BO39</f>
        <v>11.225065999999998</v>
      </c>
      <c r="D38" s="92">
        <f>Calculations!BP39</f>
        <v>10.641352999999999</v>
      </c>
      <c r="E38" s="93">
        <f t="shared" si="3"/>
        <v>0.00041775189700265787</v>
      </c>
      <c r="F38" s="93">
        <f t="shared" si="1"/>
        <v>0.0006260853656594788</v>
      </c>
      <c r="G38" s="92">
        <f t="shared" si="5"/>
        <v>0.6672443087096028</v>
      </c>
      <c r="H38" s="94" t="str">
        <f>IF(OR(COUNT(Calculations!BS39:CB39)&lt;3,COUNT(Calculations!CC39:CL39)&lt;3),"N/A",IF(ISERROR(TTEST(Calculations!CC39:CL39,Calculations!BS39:CB39,2,2)),"N/A",TTEST(Calculations!CC39:CL39,Calculations!BS39:CB39,2,2)))</f>
        <v>N/A</v>
      </c>
      <c r="I38" s="92">
        <f t="shared" si="0"/>
        <v>-1.4987014305658448</v>
      </c>
      <c r="J38" s="103" t="str">
        <f>IF(AND('Test Sample Data'!M38&gt;=35,'Control Sample Data'!M38&gt;=35),"C",IF(AND('Test Sample Data'!M38&gt;=30,'Control Sample Data'!M38&gt;=30,OR(H38&gt;=0.05,H38="N/A")),"B",IF(OR(AND('Test Sample Data'!M38&gt;=30,'Control Sample Data'!M38&lt;=30),AND('Test Sample Data'!M38&lt;=30,'Control Sample Data'!M38&gt;=30)),"A","OKAY")))</f>
        <v>OKAY</v>
      </c>
      <c r="K38" s="106"/>
      <c r="L38" s="106"/>
      <c r="M38" s="106"/>
      <c r="N38" s="106"/>
    </row>
    <row r="39" spans="1:14" ht="15" customHeight="1">
      <c r="A39" s="95" t="str">
        <f>'Gene Table'!D39</f>
        <v>Hmgcr</v>
      </c>
      <c r="B39" s="91" t="s">
        <v>317</v>
      </c>
      <c r="C39" s="92">
        <f>Calculations!BO40</f>
        <v>11.492090999999999</v>
      </c>
      <c r="D39" s="92">
        <f>Calculations!BP40</f>
        <v>10.180696000000001</v>
      </c>
      <c r="E39" s="93">
        <f t="shared" si="3"/>
        <v>0.00034716496921434036</v>
      </c>
      <c r="F39" s="93">
        <f t="shared" si="1"/>
        <v>0.0008615988830088549</v>
      </c>
      <c r="G39" s="92">
        <f t="shared" si="5"/>
        <v>0.40293108087835394</v>
      </c>
      <c r="H39" s="94" t="str">
        <f>IF(OR(COUNT(Calculations!BS40:CB40)&lt;3,COUNT(Calculations!CC40:CL40)&lt;3),"N/A",IF(ISERROR(TTEST(Calculations!CC40:CL40,Calculations!BS40:CB40,2,2)),"N/A",TTEST(Calculations!CC40:CL40,Calculations!BS40:CB40,2,2)))</f>
        <v>N/A</v>
      </c>
      <c r="I39" s="92">
        <f t="shared" si="0"/>
        <v>-2.481814006058031</v>
      </c>
      <c r="J39" s="103" t="str">
        <f>IF(AND('Test Sample Data'!M39&gt;=35,'Control Sample Data'!M39&gt;=35),"C",IF(AND('Test Sample Data'!M39&gt;=30,'Control Sample Data'!M39&gt;=30,OR(H39&gt;=0.05,H39="N/A")),"B",IF(OR(AND('Test Sample Data'!M39&gt;=30,'Control Sample Data'!M39&lt;=30),AND('Test Sample Data'!M39&lt;=30,'Control Sample Data'!M39&gt;=30)),"A","OKAY")))</f>
        <v>OKAY</v>
      </c>
      <c r="K39" s="106"/>
      <c r="L39" s="110"/>
      <c r="M39" s="106"/>
      <c r="N39" s="106"/>
    </row>
    <row r="40" spans="1:14" ht="15" customHeight="1">
      <c r="A40" s="95" t="str">
        <f>'Gene Table'!D40</f>
        <v>Hnf4a</v>
      </c>
      <c r="B40" s="91" t="s">
        <v>323</v>
      </c>
      <c r="C40" s="92">
        <f>Calculations!BO41</f>
        <v>5.010133</v>
      </c>
      <c r="D40" s="92">
        <f>Calculations!BP41</f>
        <v>4.379643999999999</v>
      </c>
      <c r="E40" s="93">
        <f t="shared" si="3"/>
        <v>0.031031279621090896</v>
      </c>
      <c r="F40" s="93">
        <f t="shared" si="1"/>
        <v>0.04803920212535395</v>
      </c>
      <c r="G40" s="92">
        <f t="shared" si="5"/>
        <v>0.6459574316017485</v>
      </c>
      <c r="H40" s="94" t="str">
        <f>IF(OR(COUNT(Calculations!BS41:CB41)&lt;3,COUNT(Calculations!CC41:CL41)&lt;3),"N/A",IF(ISERROR(TTEST(Calculations!CC41:CL41,Calculations!BS41:CB41,2,2)),"N/A",TTEST(Calculations!CC41:CL41,Calculations!BS41:CB41,2,2)))</f>
        <v>N/A</v>
      </c>
      <c r="I40" s="92">
        <f t="shared" si="0"/>
        <v>-1.5480896280120964</v>
      </c>
      <c r="J40" s="103" t="str">
        <f>IF(AND('Test Sample Data'!M40&gt;=35,'Control Sample Data'!M40&gt;=35),"C",IF(AND('Test Sample Data'!M40&gt;=30,'Control Sample Data'!M40&gt;=30,OR(H40&gt;=0.05,H40="N/A")),"B",IF(OR(AND('Test Sample Data'!M40&gt;=30,'Control Sample Data'!M40&lt;=30),AND('Test Sample Data'!M40&lt;=30,'Control Sample Data'!M40&gt;=30)),"A","OKAY")))</f>
        <v>OKAY</v>
      </c>
      <c r="K40" s="106"/>
      <c r="L40" s="111"/>
      <c r="M40" s="106"/>
      <c r="N40" s="106"/>
    </row>
    <row r="41" spans="1:14" ht="15" customHeight="1">
      <c r="A41" s="96" t="str">
        <f>'Gene Table'!D41</f>
        <v>Ifng</v>
      </c>
      <c r="B41" s="97" t="s">
        <v>329</v>
      </c>
      <c r="C41" s="98">
        <f>Calculations!BO42</f>
        <v>16.196559</v>
      </c>
      <c r="D41" s="98">
        <f>Calculations!BP42</f>
        <v>17.027863999999997</v>
      </c>
      <c r="E41" s="99">
        <f t="shared" si="3"/>
        <v>1.3315268074599801E-05</v>
      </c>
      <c r="F41" s="99">
        <f t="shared" si="1"/>
        <v>7.483455386641709E-06</v>
      </c>
      <c r="G41" s="98">
        <f t="shared" si="5"/>
        <v>1.779294107688292</v>
      </c>
      <c r="H41" s="100" t="str">
        <f>IF(OR(COUNT(Calculations!BS42:CB42)&lt;3,COUNT(Calculations!CC42:CL42)&lt;3),"N/A",IF(ISERROR(TTEST(Calculations!CC42:CL42,Calculations!BS42:CB42,2,2)),"N/A",TTEST(Calculations!CC42:CL42,Calculations!BS42:CB42,2,2)))</f>
        <v>N/A</v>
      </c>
      <c r="I41" s="98">
        <f t="shared" si="0"/>
        <v>1.779294107688292</v>
      </c>
      <c r="J41" s="103" t="str">
        <f>IF(AND('Test Sample Data'!M41&gt;=35,'Control Sample Data'!M41&gt;=35),"C",IF(AND('Test Sample Data'!M41&gt;=30,'Control Sample Data'!M41&gt;=30,OR(H41&gt;=0.05,H41="N/A")),"B",IF(OR(AND('Test Sample Data'!M41&gt;=30,'Control Sample Data'!M41&lt;=30),AND('Test Sample Data'!M41&lt;=30,'Control Sample Data'!M41&gt;=30)),"A","OKAY")))</f>
        <v>B</v>
      </c>
      <c r="K41" s="106"/>
      <c r="L41" s="106"/>
      <c r="M41" s="106"/>
      <c r="N41" s="106"/>
    </row>
    <row r="42" spans="1:14" ht="15" customHeight="1">
      <c r="A42" s="95" t="str">
        <f>'Gene Table'!D42</f>
        <v>Igf1</v>
      </c>
      <c r="B42" s="91" t="s">
        <v>335</v>
      </c>
      <c r="C42" s="92">
        <f>Calculations!BO43</f>
        <v>3.3848470000000006</v>
      </c>
      <c r="D42" s="92">
        <f>Calculations!BP43</f>
        <v>2.988512</v>
      </c>
      <c r="E42" s="93">
        <f t="shared" si="3"/>
        <v>0.09573252685992503</v>
      </c>
      <c r="F42" s="93">
        <f t="shared" si="1"/>
        <v>0.12599933285206427</v>
      </c>
      <c r="G42" s="92">
        <f t="shared" si="5"/>
        <v>0.759785982139481</v>
      </c>
      <c r="H42" s="94" t="str">
        <f>IF(OR(COUNT(Calculations!BS43:CB43)&lt;3,COUNT(Calculations!CC43:CL43)&lt;3),"N/A",IF(ISERROR(TTEST(Calculations!CC43:CL43,Calculations!BS43:CB43,2,2)),"N/A",TTEST(Calculations!CC43:CL43,Calculations!BS43:CB43,2,2)))</f>
        <v>N/A</v>
      </c>
      <c r="I42" s="92">
        <f t="shared" si="0"/>
        <v>-1.316160107592536</v>
      </c>
      <c r="J42" s="103" t="str">
        <f>IF(AND('Test Sample Data'!M42&gt;=35,'Control Sample Data'!M42&gt;=35),"C",IF(AND('Test Sample Data'!M42&gt;=30,'Control Sample Data'!M42&gt;=30,OR(H42&gt;=0.05,H42="N/A")),"B",IF(OR(AND('Test Sample Data'!M42&gt;=30,'Control Sample Data'!M42&lt;=30),AND('Test Sample Data'!M42&lt;=30,'Control Sample Data'!M42&gt;=30)),"A","OKAY")))</f>
        <v>OKAY</v>
      </c>
      <c r="K42" s="106"/>
      <c r="L42" s="106"/>
      <c r="M42" s="106"/>
      <c r="N42" s="106"/>
    </row>
    <row r="43" spans="1:14" ht="15" customHeight="1">
      <c r="A43" s="95" t="str">
        <f>'Gene Table'!D43</f>
        <v>Igfbp1</v>
      </c>
      <c r="B43" s="91" t="s">
        <v>341</v>
      </c>
      <c r="C43" s="92">
        <f>Calculations!BO44</f>
        <v>11.31974</v>
      </c>
      <c r="D43" s="92">
        <f>Calculations!BP44</f>
        <v>6.8173770000000005</v>
      </c>
      <c r="E43" s="93">
        <f t="shared" si="3"/>
        <v>0.00039121789942591256</v>
      </c>
      <c r="F43" s="93">
        <f t="shared" si="1"/>
        <v>0.008866761589260351</v>
      </c>
      <c r="G43" s="92">
        <f t="shared" si="5"/>
        <v>0.04412184713523432</v>
      </c>
      <c r="H43" s="94" t="str">
        <f>IF(OR(COUNT(Calculations!BS44:CB44)&lt;3,COUNT(Calculations!CC44:CL44)&lt;3),"N/A",IF(ISERROR(TTEST(Calculations!CC44:CL44,Calculations!BS44:CB44,2,2)),"N/A",TTEST(Calculations!CC44:CL44,Calculations!BS44:CB44,2,2)))</f>
        <v>N/A</v>
      </c>
      <c r="I43" s="92">
        <f t="shared" si="0"/>
        <v>-22.664508966158657</v>
      </c>
      <c r="J43" s="103" t="str">
        <f>IF(AND('Test Sample Data'!M43&gt;=35,'Control Sample Data'!M43&gt;=35),"C",IF(AND('Test Sample Data'!M43&gt;=30,'Control Sample Data'!M43&gt;=30,OR(H43&gt;=0.05,H43="N/A")),"B",IF(OR(AND('Test Sample Data'!M43&gt;=30,'Control Sample Data'!M43&lt;=30),AND('Test Sample Data'!M43&lt;=30,'Control Sample Data'!M43&gt;=30)),"A","OKAY")))</f>
        <v>OKAY</v>
      </c>
      <c r="K43" s="106"/>
      <c r="L43" s="106"/>
      <c r="M43" s="106"/>
      <c r="N43" s="106"/>
    </row>
    <row r="44" spans="1:14" ht="15" customHeight="1">
      <c r="A44" s="96" t="str">
        <f>'Gene Table'!D44</f>
        <v>Il10</v>
      </c>
      <c r="B44" s="97" t="s">
        <v>346</v>
      </c>
      <c r="C44" s="98">
        <f>Calculations!BO45</f>
        <v>16.655057000000003</v>
      </c>
      <c r="D44" s="98">
        <f>Calculations!BP45</f>
        <v>17.422144</v>
      </c>
      <c r="E44" s="99">
        <f t="shared" si="3"/>
        <v>9.690100102542824E-06</v>
      </c>
      <c r="F44" s="99">
        <f t="shared" si="1"/>
        <v>5.693929259316888E-06</v>
      </c>
      <c r="G44" s="98">
        <f t="shared" si="5"/>
        <v>1.7018300827477026</v>
      </c>
      <c r="H44" s="100" t="str">
        <f>IF(OR(COUNT(Calculations!BS45:CB45)&lt;3,COUNT(Calculations!CC45:CL45)&lt;3),"N/A",IF(ISERROR(TTEST(Calculations!CC45:CL45,Calculations!BS45:CB45,2,2)),"N/A",TTEST(Calculations!CC45:CL45,Calculations!BS45:CB45,2,2)))</f>
        <v>N/A</v>
      </c>
      <c r="I44" s="98">
        <f t="shared" si="0"/>
        <v>1.7018300827477026</v>
      </c>
      <c r="J44" s="103" t="str">
        <f>IF(AND('Test Sample Data'!M44&gt;=35,'Control Sample Data'!M44&gt;=35),"C",IF(AND('Test Sample Data'!M44&gt;=30,'Control Sample Data'!M44&gt;=30,OR(H44&gt;=0.05,H44="N/A")),"B",IF(OR(AND('Test Sample Data'!M44&gt;=30,'Control Sample Data'!M44&lt;=30),AND('Test Sample Data'!M44&lt;=30,'Control Sample Data'!M44&gt;=30)),"A","OKAY")))</f>
        <v>B</v>
      </c>
      <c r="K44" s="106"/>
      <c r="L44" s="106"/>
      <c r="M44" s="106"/>
      <c r="N44" s="106"/>
    </row>
    <row r="45" spans="1:14" ht="15" customHeight="1">
      <c r="A45" s="96" t="str">
        <f>'Gene Table'!D45</f>
        <v>Il1b</v>
      </c>
      <c r="B45" s="97" t="s">
        <v>352</v>
      </c>
      <c r="C45" s="98">
        <f>Calculations!BO46</f>
        <v>13.384018999999999</v>
      </c>
      <c r="D45" s="98">
        <f>Calculations!BP46</f>
        <v>11.983861999999998</v>
      </c>
      <c r="E45" s="99">
        <f t="shared" si="3"/>
        <v>9.354246679979335E-05</v>
      </c>
      <c r="F45" s="99">
        <f t="shared" si="1"/>
        <v>0.0002468869156574395</v>
      </c>
      <c r="G45" s="98">
        <f t="shared" si="5"/>
        <v>0.37888790724570187</v>
      </c>
      <c r="H45" s="100" t="str">
        <f>IF(OR(COUNT(Calculations!BS46:CB46)&lt;3,COUNT(Calculations!CC46:CL46)&lt;3),"N/A",IF(ISERROR(TTEST(Calculations!CC46:CL46,Calculations!BS46:CB46,2,2)),"N/A",TTEST(Calculations!CC46:CL46,Calculations!BS46:CB46,2,2)))</f>
        <v>N/A</v>
      </c>
      <c r="I45" s="98">
        <f t="shared" si="0"/>
        <v>-2.6393030257139305</v>
      </c>
      <c r="J45" s="103" t="str">
        <f>IF(AND('Test Sample Data'!M45&gt;=35,'Control Sample Data'!M45&gt;=35),"C",IF(AND('Test Sample Data'!M45&gt;=30,'Control Sample Data'!M45&gt;=30,OR(H45&gt;=0.05,H45="N/A")),"B",IF(OR(AND('Test Sample Data'!M45&gt;=30,'Control Sample Data'!M45&lt;=30),AND('Test Sample Data'!M45&lt;=30,'Control Sample Data'!M45&gt;=30)),"A","OKAY")))</f>
        <v>OKAY</v>
      </c>
      <c r="K45" s="106"/>
      <c r="L45" s="106"/>
      <c r="M45" s="106"/>
      <c r="N45" s="106"/>
    </row>
    <row r="46" spans="1:14" ht="15" customHeight="1">
      <c r="A46" s="96" t="str">
        <f>'Gene Table'!D46</f>
        <v>Il6</v>
      </c>
      <c r="B46" s="97" t="s">
        <v>358</v>
      </c>
      <c r="C46" s="98">
        <f>Calculations!BO47</f>
        <v>19.247083</v>
      </c>
      <c r="D46" s="98">
        <f>Calculations!BP47</f>
        <v>17.760369999999998</v>
      </c>
      <c r="E46" s="99">
        <f t="shared" si="3"/>
        <v>1.6071288154619026E-06</v>
      </c>
      <c r="F46" s="99">
        <f t="shared" si="1"/>
        <v>4.503974218842014E-06</v>
      </c>
      <c r="G46" s="98">
        <f t="shared" si="5"/>
        <v>0.35682460364417906</v>
      </c>
      <c r="H46" s="100" t="str">
        <f>IF(OR(COUNT(Calculations!BS47:CB47)&lt;3,COUNT(Calculations!CC47:CL47)&lt;3),"N/A",IF(ISERROR(TTEST(Calculations!CC47:CL47,Calculations!BS47:CB47,2,2)),"N/A",TTEST(Calculations!CC47:CL47,Calculations!BS47:CB47,2,2)))</f>
        <v>N/A</v>
      </c>
      <c r="I46" s="98">
        <f t="shared" si="0"/>
        <v>-2.8024973328273832</v>
      </c>
      <c r="J46" s="103" t="str">
        <f>IF(AND('Test Sample Data'!M46&gt;=35,'Control Sample Data'!M46&gt;=35),"C",IF(AND('Test Sample Data'!M46&gt;=30,'Control Sample Data'!M46&gt;=30,OR(H46&gt;=0.05,H46="N/A")),"B",IF(OR(AND('Test Sample Data'!M46&gt;=30,'Control Sample Data'!M46&lt;=30),AND('Test Sample Data'!M46&lt;=30,'Control Sample Data'!M46&gt;=30)),"A","OKAY")))</f>
        <v>B</v>
      </c>
      <c r="K46" s="106"/>
      <c r="L46" s="106"/>
      <c r="M46" s="106"/>
      <c r="N46" s="106"/>
    </row>
    <row r="47" spans="1:14" ht="15" customHeight="1">
      <c r="A47" s="96" t="str">
        <f>'Gene Table'!D47</f>
        <v>Insr</v>
      </c>
      <c r="B47" s="97" t="s">
        <v>364</v>
      </c>
      <c r="C47" s="98">
        <f>Calculations!BO48</f>
        <v>9.800343000000002</v>
      </c>
      <c r="D47" s="98">
        <f>Calculations!BP48</f>
        <v>8.79176</v>
      </c>
      <c r="E47" s="99">
        <f t="shared" si="3"/>
        <v>0.0011215090674018531</v>
      </c>
      <c r="F47" s="99">
        <f t="shared" si="1"/>
        <v>0.0022564022562629195</v>
      </c>
      <c r="G47" s="98">
        <f t="shared" si="5"/>
        <v>0.497034189843131</v>
      </c>
      <c r="H47" s="100" t="str">
        <f>IF(OR(COUNT(Calculations!BS48:CB48)&lt;3,COUNT(Calculations!CC48:CL48)&lt;3),"N/A",IF(ISERROR(TTEST(Calculations!CC48:CL48,Calculations!BS48:CB48,2,2)),"N/A",TTEST(Calculations!CC48:CL48,Calculations!BS48:CB48,2,2)))</f>
        <v>N/A</v>
      </c>
      <c r="I47" s="98">
        <f t="shared" si="0"/>
        <v>-2.011934028754863</v>
      </c>
      <c r="J47" s="103" t="str">
        <f>IF(AND('Test Sample Data'!M47&gt;=35,'Control Sample Data'!M47&gt;=35),"C",IF(AND('Test Sample Data'!M47&gt;=30,'Control Sample Data'!M47&gt;=30,OR(H47&gt;=0.05,H47="N/A")),"B",IF(OR(AND('Test Sample Data'!M47&gt;=30,'Control Sample Data'!M47&lt;=30),AND('Test Sample Data'!M47&lt;=30,'Control Sample Data'!M47&gt;=30)),"A","OKAY")))</f>
        <v>OKAY</v>
      </c>
      <c r="K47" s="106"/>
      <c r="L47" s="106"/>
      <c r="M47" s="106"/>
      <c r="N47" s="106"/>
    </row>
    <row r="48" spans="1:14" ht="15" customHeight="1">
      <c r="A48" s="96" t="str">
        <f>'Gene Table'!D48</f>
        <v>Irs1</v>
      </c>
      <c r="B48" s="97" t="s">
        <v>370</v>
      </c>
      <c r="C48" s="98">
        <f>Calculations!BO49</f>
        <v>9.318738</v>
      </c>
      <c r="D48" s="98">
        <f>Calculations!BP49</f>
        <v>8.552086</v>
      </c>
      <c r="E48" s="99">
        <f t="shared" si="3"/>
        <v>0.0015659588309284386</v>
      </c>
      <c r="F48" s="99">
        <f t="shared" si="1"/>
        <v>0.002664192421003138</v>
      </c>
      <c r="G48" s="98">
        <f t="shared" si="5"/>
        <v>0.5877799285754346</v>
      </c>
      <c r="H48" s="100" t="str">
        <f>IF(OR(COUNT(Calculations!BS49:CB49)&lt;3,COUNT(Calculations!CC49:CL49)&lt;3),"N/A",IF(ISERROR(TTEST(Calculations!CC49:CL49,Calculations!BS49:CB49,2,2)),"N/A",TTEST(Calculations!CC49:CL49,Calculations!BS49:CB49,2,2)))</f>
        <v>N/A</v>
      </c>
      <c r="I48" s="98">
        <f t="shared" si="0"/>
        <v>-1.7013170259549988</v>
      </c>
      <c r="J48" s="103" t="str">
        <f>IF(AND('Test Sample Data'!M48&gt;=35,'Control Sample Data'!M48&gt;=35),"C",IF(AND('Test Sample Data'!M48&gt;=30,'Control Sample Data'!M48&gt;=30,OR(H48&gt;=0.05,H48="N/A")),"B",IF(OR(AND('Test Sample Data'!M48&gt;=30,'Control Sample Data'!M48&lt;=30),AND('Test Sample Data'!M48&lt;=30,'Control Sample Data'!M48&gt;=30)),"A","OKAY")))</f>
        <v>OKAY</v>
      </c>
      <c r="K48" s="106"/>
      <c r="L48" s="106"/>
      <c r="M48" s="106"/>
      <c r="N48" s="106"/>
    </row>
    <row r="49" spans="1:14" ht="15" customHeight="1">
      <c r="A49" s="95" t="str">
        <f>'Gene Table'!D49</f>
        <v>Ldlr</v>
      </c>
      <c r="B49" s="91" t="s">
        <v>376</v>
      </c>
      <c r="C49" s="92">
        <f>Calculations!BO50</f>
        <v>8.472663</v>
      </c>
      <c r="D49" s="92">
        <f>Calculations!BP50</f>
        <v>8.440114999999999</v>
      </c>
      <c r="E49" s="93">
        <f t="shared" si="3"/>
        <v>0.0028149733902289205</v>
      </c>
      <c r="F49" s="93">
        <f t="shared" si="1"/>
        <v>0.0028792025490943737</v>
      </c>
      <c r="G49" s="92">
        <f t="shared" si="5"/>
        <v>0.9776920318142759</v>
      </c>
      <c r="H49" s="94" t="str">
        <f>IF(OR(COUNT(Calculations!BS50:CB50)&lt;3,COUNT(Calculations!CC50:CL50)&lt;3),"N/A",IF(ISERROR(TTEST(Calculations!CC50:CL50,Calculations!BS50:CB50,2,2)),"N/A",TTEST(Calculations!CC50:CL50,Calculations!BS50:CB50,2,2)))</f>
        <v>N/A</v>
      </c>
      <c r="I49" s="92">
        <f t="shared" si="0"/>
        <v>-1.022816968390678</v>
      </c>
      <c r="J49" s="103" t="str">
        <f>IF(AND('Test Sample Data'!M49&gt;=35,'Control Sample Data'!M49&gt;=35),"C",IF(AND('Test Sample Data'!M49&gt;=30,'Control Sample Data'!M49&gt;=30,OR(H49&gt;=0.05,H49="N/A")),"B",IF(OR(AND('Test Sample Data'!M49&gt;=30,'Control Sample Data'!M49&lt;=30),AND('Test Sample Data'!M49&lt;=30,'Control Sample Data'!M49&gt;=30)),"A","OKAY")))</f>
        <v>OKAY</v>
      </c>
      <c r="K49" s="106"/>
      <c r="L49" s="106"/>
      <c r="M49" s="106"/>
      <c r="N49" s="106"/>
    </row>
    <row r="50" spans="1:14" ht="15" customHeight="1">
      <c r="A50" s="95" t="str">
        <f>'Gene Table'!D50</f>
        <v>Lepr</v>
      </c>
      <c r="B50" s="91" t="s">
        <v>382</v>
      </c>
      <c r="C50" s="92">
        <f>Calculations!BO51</f>
        <v>11.360185000000001</v>
      </c>
      <c r="D50" s="92">
        <f>Calculations!BP51</f>
        <v>9.4253</v>
      </c>
      <c r="E50" s="93">
        <f t="shared" si="3"/>
        <v>0.0003804026719023342</v>
      </c>
      <c r="F50" s="93">
        <f t="shared" si="1"/>
        <v>0.0014544606695388858</v>
      </c>
      <c r="G50" s="92">
        <f t="shared" si="5"/>
        <v>0.2615420821402719</v>
      </c>
      <c r="H50" s="94" t="str">
        <f>IF(OR(COUNT(Calculations!BS51:CB51)&lt;3,COUNT(Calculations!CC51:CL51)&lt;3),"N/A",IF(ISERROR(TTEST(Calculations!CC51:CL51,Calculations!BS51:CB51,2,2)),"N/A",TTEST(Calculations!CC51:CL51,Calculations!BS51:CB51,2,2)))</f>
        <v>N/A</v>
      </c>
      <c r="I50" s="92">
        <f t="shared" si="0"/>
        <v>-3.8234764815540223</v>
      </c>
      <c r="J50" s="103" t="str">
        <f>IF(AND('Test Sample Data'!M50&gt;=35,'Control Sample Data'!M50&gt;=35),"C",IF(AND('Test Sample Data'!M50&gt;=30,'Control Sample Data'!M50&gt;=30,OR(H50&gt;=0.05,H50="N/A")),"B",IF(OR(AND('Test Sample Data'!M50&gt;=30,'Control Sample Data'!M50&lt;=30),AND('Test Sample Data'!M50&lt;=30,'Control Sample Data'!M50&gt;=30)),"A","OKAY")))</f>
        <v>OKAY</v>
      </c>
      <c r="K50" s="106"/>
      <c r="L50" s="106"/>
      <c r="M50" s="106"/>
      <c r="N50" s="106"/>
    </row>
    <row r="51" spans="1:14" ht="15" customHeight="1">
      <c r="A51" s="95" t="str">
        <f>'Gene Table'!D51</f>
        <v>Lpl</v>
      </c>
      <c r="B51" s="91" t="s">
        <v>388</v>
      </c>
      <c r="C51" s="92">
        <f>Calculations!BO52</f>
        <v>12.773492999999998</v>
      </c>
      <c r="D51" s="92">
        <f>Calculations!BP52</f>
        <v>11.210014000000001</v>
      </c>
      <c r="E51" s="93">
        <f t="shared" si="3"/>
        <v>0.0001428221141788389</v>
      </c>
      <c r="F51" s="93">
        <f t="shared" si="1"/>
        <v>0.00042213322354831516</v>
      </c>
      <c r="G51" s="92">
        <f t="shared" si="5"/>
        <v>0.33833421823168164</v>
      </c>
      <c r="H51" s="94" t="str">
        <f>IF(OR(COUNT(Calculations!BS52:CB52)&lt;3,COUNT(Calculations!CC52:CL52)&lt;3),"N/A",IF(ISERROR(TTEST(Calculations!CC52:CL52,Calculations!BS52:CB52,2,2)),"N/A",TTEST(Calculations!CC52:CL52,Calculations!BS52:CB52,2,2)))</f>
        <v>N/A</v>
      </c>
      <c r="I51" s="92">
        <f t="shared" si="0"/>
        <v>-2.955657294217957</v>
      </c>
      <c r="J51" s="103" t="str">
        <f>IF(AND('Test Sample Data'!M51&gt;=35,'Control Sample Data'!M51&gt;=35),"C",IF(AND('Test Sample Data'!M51&gt;=30,'Control Sample Data'!M51&gt;=30,OR(H51&gt;=0.05,H51="N/A")),"B",IF(OR(AND('Test Sample Data'!M51&gt;=30,'Control Sample Data'!M51&lt;=30),AND('Test Sample Data'!M51&lt;=30,'Control Sample Data'!M51&gt;=30)),"A","OKAY")))</f>
        <v>OKAY</v>
      </c>
      <c r="K51" s="106"/>
      <c r="L51" s="106"/>
      <c r="M51" s="106"/>
      <c r="N51" s="106"/>
    </row>
    <row r="52" spans="1:14" ht="15" customHeight="1">
      <c r="A52" s="96" t="str">
        <f>'Gene Table'!D52</f>
        <v>Mapk1</v>
      </c>
      <c r="B52" s="97" t="s">
        <v>393</v>
      </c>
      <c r="C52" s="98">
        <f>Calculations!BO53</f>
        <v>9.602357000000001</v>
      </c>
      <c r="D52" s="98">
        <f>Calculations!BP53</f>
        <v>9.580835</v>
      </c>
      <c r="E52" s="99">
        <f t="shared" si="3"/>
        <v>0.0012864784448247321</v>
      </c>
      <c r="F52" s="99">
        <f t="shared" si="1"/>
        <v>0.0013058138827540034</v>
      </c>
      <c r="G52" s="98">
        <f t="shared" si="5"/>
        <v>0.9851928071950865</v>
      </c>
      <c r="H52" s="100" t="str">
        <f>IF(OR(COUNT(Calculations!BS53:CB53)&lt;3,COUNT(Calculations!CC53:CL53)&lt;3),"N/A",IF(ISERROR(TTEST(Calculations!CC53:CL53,Calculations!BS53:CB53,2,2)),"N/A",TTEST(Calculations!CC53:CL53,Calculations!BS53:CB53,2,2)))</f>
        <v>N/A</v>
      </c>
      <c r="I52" s="98">
        <f t="shared" si="0"/>
        <v>-1.0150297410788764</v>
      </c>
      <c r="J52" s="103" t="str">
        <f>IF(AND('Test Sample Data'!M52&gt;=35,'Control Sample Data'!M52&gt;=35),"C",IF(AND('Test Sample Data'!M52&gt;=30,'Control Sample Data'!M52&gt;=30,OR(H52&gt;=0.05,H52="N/A")),"B",IF(OR(AND('Test Sample Data'!M52&gt;=30,'Control Sample Data'!M52&lt;=30),AND('Test Sample Data'!M52&lt;=30,'Control Sample Data'!M52&gt;=30)),"A","OKAY")))</f>
        <v>OKAY</v>
      </c>
      <c r="K52" s="106"/>
      <c r="L52" s="106"/>
      <c r="M52" s="106"/>
      <c r="N52" s="106"/>
    </row>
    <row r="53" spans="1:10" ht="15" customHeight="1">
      <c r="A53" s="96" t="str">
        <f>'Gene Table'!D53</f>
        <v>Mapk8</v>
      </c>
      <c r="B53" s="97" t="s">
        <v>399</v>
      </c>
      <c r="C53" s="98">
        <f>Calculations!BO54</f>
        <v>8.661373000000001</v>
      </c>
      <c r="D53" s="98">
        <f>Calculations!BP54</f>
        <v>8.467178</v>
      </c>
      <c r="E53" s="99">
        <f t="shared" si="3"/>
        <v>0.0024698292143317856</v>
      </c>
      <c r="F53" s="99">
        <f t="shared" si="1"/>
        <v>0.0028256960425200525</v>
      </c>
      <c r="G53" s="98">
        <f t="shared" si="5"/>
        <v>0.874060471178318</v>
      </c>
      <c r="H53" s="100" t="str">
        <f>IF(OR(COUNT(Calculations!BS54:CB54)&lt;3,COUNT(Calculations!CC54:CL54)&lt;3),"N/A",IF(ISERROR(TTEST(Calculations!CC54:CL54,Calculations!BS54:CB54,2,2)),"N/A",TTEST(Calculations!CC54:CL54,Calculations!BS54:CB54,2,2)))</f>
        <v>N/A</v>
      </c>
      <c r="I53" s="98">
        <f t="shared" si="0"/>
        <v>-1.1440856015967675</v>
      </c>
      <c r="J53" s="103" t="str">
        <f>IF(AND('Test Sample Data'!M53&gt;=35,'Control Sample Data'!M53&gt;=35),"C",IF(AND('Test Sample Data'!M53&gt;=30,'Control Sample Data'!M53&gt;=30,OR(H53&gt;=0.05,H53="N/A")),"B",IF(OR(AND('Test Sample Data'!M53&gt;=30,'Control Sample Data'!M53&lt;=30),AND('Test Sample Data'!M53&lt;=30,'Control Sample Data'!M53&gt;=30)),"A","OKAY")))</f>
        <v>OKAY</v>
      </c>
    </row>
    <row r="54" spans="1:10" ht="15" customHeight="1">
      <c r="A54" s="95" t="str">
        <f>'Gene Table'!D54</f>
        <v>Mlxipl</v>
      </c>
      <c r="B54" s="91" t="s">
        <v>405</v>
      </c>
      <c r="C54" s="92">
        <f>Calculations!BO55</f>
        <v>7.008438999999999</v>
      </c>
      <c r="D54" s="92">
        <f>Calculations!BP55</f>
        <v>5.390222000000001</v>
      </c>
      <c r="E54" s="93">
        <f t="shared" si="3"/>
        <v>0.007766934420142572</v>
      </c>
      <c r="F54" s="93">
        <f t="shared" si="1"/>
        <v>0.02384413075447067</v>
      </c>
      <c r="G54" s="92">
        <f t="shared" si="5"/>
        <v>0.3257377884780432</v>
      </c>
      <c r="H54" s="94" t="str">
        <f>IF(OR(COUNT(Calculations!BS55:CB55)&lt;3,COUNT(Calculations!CC55:CL55)&lt;3),"N/A",IF(ISERROR(TTEST(Calculations!CC55:CL55,Calculations!BS55:CB55,2,2)),"N/A",TTEST(Calculations!CC55:CL55,Calculations!BS55:CB55,2,2)))</f>
        <v>N/A</v>
      </c>
      <c r="I54" s="92">
        <f t="shared" si="0"/>
        <v>-3.0699539180650097</v>
      </c>
      <c r="J54" s="103" t="str">
        <f>IF(AND('Test Sample Data'!M54&gt;=35,'Control Sample Data'!M54&gt;=35),"C",IF(AND('Test Sample Data'!M54&gt;=30,'Control Sample Data'!M54&gt;=30,OR(H54&gt;=0.05,H54="N/A")),"B",IF(OR(AND('Test Sample Data'!M54&gt;=30,'Control Sample Data'!M54&lt;=30),AND('Test Sample Data'!M54&lt;=30,'Control Sample Data'!M54&gt;=30)),"A","OKAY")))</f>
        <v>OKAY</v>
      </c>
    </row>
    <row r="55" spans="1:10" ht="15" customHeight="1">
      <c r="A55" s="96" t="str">
        <f>'Gene Table'!D55</f>
        <v>Mtor</v>
      </c>
      <c r="B55" s="97" t="s">
        <v>411</v>
      </c>
      <c r="C55" s="98">
        <f>Calculations!BO56</f>
        <v>11.566503</v>
      </c>
      <c r="D55" s="98">
        <f>Calculations!BP56</f>
        <v>10.126587</v>
      </c>
      <c r="E55" s="99">
        <f t="shared" si="3"/>
        <v>0.000329712681989037</v>
      </c>
      <c r="F55" s="99">
        <f t="shared" si="1"/>
        <v>0.0008945272176075433</v>
      </c>
      <c r="G55" s="98">
        <f t="shared" si="5"/>
        <v>0.36858876454410144</v>
      </c>
      <c r="H55" s="100" t="str">
        <f>IF(OR(COUNT(Calculations!BS56:CB56)&lt;3,COUNT(Calculations!CC56:CL56)&lt;3),"N/A",IF(ISERROR(TTEST(Calculations!CC56:CL56,Calculations!BS56:CB56,2,2)),"N/A",TTEST(Calculations!CC56:CL56,Calculations!BS56:CB56,2,2)))</f>
        <v>N/A</v>
      </c>
      <c r="I55" s="98">
        <f t="shared" si="0"/>
        <v>-2.713050684648177</v>
      </c>
      <c r="J55" s="103" t="str">
        <f>IF(AND('Test Sample Data'!M55&gt;=35,'Control Sample Data'!M55&gt;=35),"C",IF(AND('Test Sample Data'!M55&gt;=30,'Control Sample Data'!M55&gt;=30,OR(H55&gt;=0.05,H55="N/A")),"B",IF(OR(AND('Test Sample Data'!M55&gt;=30,'Control Sample Data'!M55&lt;=30),AND('Test Sample Data'!M55&lt;=30,'Control Sample Data'!M55&gt;=30)),"A","OKAY")))</f>
        <v>OKAY</v>
      </c>
    </row>
    <row r="56" spans="1:10" ht="15" customHeight="1">
      <c r="A56" s="95" t="str">
        <f>'Gene Table'!D56</f>
        <v>Ndufb6</v>
      </c>
      <c r="B56" s="91" t="s">
        <v>417</v>
      </c>
      <c r="C56" s="92">
        <f>Calculations!BO57</f>
        <v>10.022918</v>
      </c>
      <c r="D56" s="92">
        <f>Calculations!BP57</f>
        <v>9.240849999999998</v>
      </c>
      <c r="E56" s="93">
        <f t="shared" si="3"/>
        <v>0.000961171838615945</v>
      </c>
      <c r="F56" s="93">
        <f t="shared" si="1"/>
        <v>0.0016528253477360332</v>
      </c>
      <c r="G56" s="92">
        <f t="shared" si="5"/>
        <v>0.5815326101650822</v>
      </c>
      <c r="H56" s="94" t="str">
        <f>IF(OR(COUNT(Calculations!BS57:CB57)&lt;3,COUNT(Calculations!CC57:CL57)&lt;3),"N/A",IF(ISERROR(TTEST(Calculations!CC57:CL57,Calculations!BS57:CB57,2,2)),"N/A",TTEST(Calculations!CC57:CL57,Calculations!BS57:CB57,2,2)))</f>
        <v>N/A</v>
      </c>
      <c r="I56" s="92">
        <f t="shared" si="0"/>
        <v>-1.7195940219347727</v>
      </c>
      <c r="J56" s="103" t="str">
        <f>IF(AND('Test Sample Data'!M56&gt;=35,'Control Sample Data'!M56&gt;=35),"C",IF(AND('Test Sample Data'!M56&gt;=30,'Control Sample Data'!M56&gt;=30,OR(H56&gt;=0.05,H56="N/A")),"B",IF(OR(AND('Test Sample Data'!M56&gt;=30,'Control Sample Data'!M56&lt;=30),AND('Test Sample Data'!M56&lt;=30,'Control Sample Data'!M56&gt;=30)),"A","OKAY")))</f>
        <v>OKAY</v>
      </c>
    </row>
    <row r="57" spans="1:10" ht="15" customHeight="1">
      <c r="A57" s="96" t="str">
        <f>'Gene Table'!D57</f>
        <v>Nfkb1</v>
      </c>
      <c r="B57" s="97" t="s">
        <v>423</v>
      </c>
      <c r="C57" s="98">
        <f>Calculations!BO58</f>
        <v>10.245733000000001</v>
      </c>
      <c r="D57" s="98">
        <f>Calculations!BP58</f>
        <v>10.106725</v>
      </c>
      <c r="E57" s="99">
        <f t="shared" si="3"/>
        <v>0.0008236202946522984</v>
      </c>
      <c r="F57" s="99">
        <f t="shared" si="1"/>
        <v>0.0009069275965398563</v>
      </c>
      <c r="G57" s="98">
        <f t="shared" si="5"/>
        <v>0.9081433818913494</v>
      </c>
      <c r="H57" s="100" t="str">
        <f>IF(OR(COUNT(Calculations!BS58:CB58)&lt;3,COUNT(Calculations!CC58:CL58)&lt;3),"N/A",IF(ISERROR(TTEST(Calculations!CC58:CL58,Calculations!BS58:CB58,2,2)),"N/A",TTEST(Calculations!CC58:CL58,Calculations!BS58:CB58,2,2)))</f>
        <v>N/A</v>
      </c>
      <c r="I57" s="98">
        <f t="shared" si="0"/>
        <v>-1.1011477041404465</v>
      </c>
      <c r="J57" s="103" t="str">
        <f>IF(AND('Test Sample Data'!M57&gt;=35,'Control Sample Data'!M57&gt;=35),"C",IF(AND('Test Sample Data'!M57&gt;=30,'Control Sample Data'!M57&gt;=30,OR(H57&gt;=0.05,H57="N/A")),"B",IF(OR(AND('Test Sample Data'!M57&gt;=30,'Control Sample Data'!M57&lt;=30),AND('Test Sample Data'!M57&lt;=30,'Control Sample Data'!M57&gt;=30)),"A","OKAY")))</f>
        <v>OKAY</v>
      </c>
    </row>
    <row r="58" spans="1:10" ht="15" customHeight="1">
      <c r="A58" s="95" t="str">
        <f>'Gene Table'!D58</f>
        <v>Nr1h2</v>
      </c>
      <c r="B58" s="91" t="s">
        <v>429</v>
      </c>
      <c r="C58" s="92">
        <f>Calculations!BO59</f>
        <v>8.875005000000002</v>
      </c>
      <c r="D58" s="92">
        <f>Calculations!BP59</f>
        <v>8.423782</v>
      </c>
      <c r="E58" s="93">
        <f t="shared" si="3"/>
        <v>0.002129890533710946</v>
      </c>
      <c r="F58" s="93">
        <f t="shared" si="1"/>
        <v>0.0029119837094325547</v>
      </c>
      <c r="G58" s="92">
        <f t="shared" si="5"/>
        <v>0.7314225442991877</v>
      </c>
      <c r="H58" s="94" t="str">
        <f>IF(OR(COUNT(Calculations!BS59:CB59)&lt;3,COUNT(Calculations!CC59:CL59)&lt;3),"N/A",IF(ISERROR(TTEST(Calculations!CC59:CL59,Calculations!BS59:CB59,2,2)),"N/A",TTEST(Calculations!CC59:CL59,Calculations!BS59:CB59,2,2)))</f>
        <v>N/A</v>
      </c>
      <c r="I58" s="92">
        <f t="shared" si="0"/>
        <v>-1.3671987660130844</v>
      </c>
      <c r="J58" s="103" t="str">
        <f>IF(AND('Test Sample Data'!M58&gt;=35,'Control Sample Data'!M58&gt;=35),"C",IF(AND('Test Sample Data'!M58&gt;=30,'Control Sample Data'!M58&gt;=30,OR(H58&gt;=0.05,H58="N/A")),"B",IF(OR(AND('Test Sample Data'!M58&gt;=30,'Control Sample Data'!M58&lt;=30),AND('Test Sample Data'!M58&lt;=30,'Control Sample Data'!M58&gt;=30)),"A","OKAY")))</f>
        <v>OKAY</v>
      </c>
    </row>
    <row r="59" spans="1:10" ht="15" customHeight="1">
      <c r="A59" s="95" t="str">
        <f>'Gene Table'!D59</f>
        <v>Nr1h3</v>
      </c>
      <c r="B59" s="91" t="s">
        <v>435</v>
      </c>
      <c r="C59" s="92">
        <f>Calculations!BO60</f>
        <v>7.129477999999999</v>
      </c>
      <c r="D59" s="92">
        <f>Calculations!BP60</f>
        <v>7.695668999999999</v>
      </c>
      <c r="E59" s="93">
        <f t="shared" si="3"/>
        <v>0.00714189183698401</v>
      </c>
      <c r="F59" s="93">
        <f t="shared" si="1"/>
        <v>0.004823616746903887</v>
      </c>
      <c r="G59" s="92">
        <f t="shared" si="5"/>
        <v>1.4806093045365065</v>
      </c>
      <c r="H59" s="94" t="str">
        <f>IF(OR(COUNT(Calculations!BS60:CB60)&lt;3,COUNT(Calculations!CC60:CL60)&lt;3),"N/A",IF(ISERROR(TTEST(Calculations!CC60:CL60,Calculations!BS60:CB60,2,2)),"N/A",TTEST(Calculations!CC60:CL60,Calculations!BS60:CB60,2,2)))</f>
        <v>N/A</v>
      </c>
      <c r="I59" s="92">
        <f t="shared" si="0"/>
        <v>1.4806093045365065</v>
      </c>
      <c r="J59" s="103" t="str">
        <f>IF(AND('Test Sample Data'!M59&gt;=35,'Control Sample Data'!M59&gt;=35),"C",IF(AND('Test Sample Data'!M59&gt;=30,'Control Sample Data'!M59&gt;=30,OR(H59&gt;=0.05,H59="N/A")),"B",IF(OR(AND('Test Sample Data'!M59&gt;=30,'Control Sample Data'!M59&lt;=30),AND('Test Sample Data'!M59&lt;=30,'Control Sample Data'!M59&gt;=30)),"A","OKAY")))</f>
        <v>OKAY</v>
      </c>
    </row>
    <row r="60" spans="1:10" ht="15" customHeight="1">
      <c r="A60" s="95" t="str">
        <f>'Gene Table'!D60</f>
        <v>Nr1h4</v>
      </c>
      <c r="B60" s="91" t="s">
        <v>441</v>
      </c>
      <c r="C60" s="92">
        <f>Calculations!BO61</f>
        <v>6.846333000000001</v>
      </c>
      <c r="D60" s="92">
        <f>Calculations!BP61</f>
        <v>5.029411</v>
      </c>
      <c r="E60" s="93">
        <f t="shared" si="3"/>
        <v>0.00869057289479644</v>
      </c>
      <c r="F60" s="93">
        <f t="shared" si="1"/>
        <v>0.0306193825302084</v>
      </c>
      <c r="G60" s="92">
        <f t="shared" si="5"/>
        <v>0.28382587030363904</v>
      </c>
      <c r="H60" s="94" t="str">
        <f>IF(OR(COUNT(Calculations!BS61:CB61)&lt;3,COUNT(Calculations!CC61:CL61)&lt;3),"N/A",IF(ISERROR(TTEST(Calculations!CC61:CL61,Calculations!BS61:CB61,2,2)),"N/A",TTEST(Calculations!CC61:CL61,Calculations!BS61:CB61,2,2)))</f>
        <v>N/A</v>
      </c>
      <c r="I60" s="92">
        <f t="shared" si="0"/>
        <v>-3.5232870031551125</v>
      </c>
      <c r="J60" s="103" t="str">
        <f>IF(AND('Test Sample Data'!M60&gt;=35,'Control Sample Data'!M60&gt;=35),"C",IF(AND('Test Sample Data'!M60&gt;=30,'Control Sample Data'!M60&gt;=30,OR(H60&gt;=0.05,H60="N/A")),"B",IF(OR(AND('Test Sample Data'!M60&gt;=30,'Control Sample Data'!M60&lt;=30),AND('Test Sample Data'!M60&lt;=30,'Control Sample Data'!M60&gt;=30)),"A","OKAY")))</f>
        <v>OKAY</v>
      </c>
    </row>
    <row r="61" spans="1:10" ht="15" customHeight="1">
      <c r="A61" s="95" t="str">
        <f>'Gene Table'!D61</f>
        <v>Pck2</v>
      </c>
      <c r="B61" s="91" t="s">
        <v>447</v>
      </c>
      <c r="C61" s="92">
        <f>Calculations!BO62</f>
        <v>15.844740999999999</v>
      </c>
      <c r="D61" s="92">
        <f>Calculations!BP62</f>
        <v>11.005098</v>
      </c>
      <c r="E61" s="93">
        <f t="shared" si="3"/>
        <v>1.6992515919822762E-05</v>
      </c>
      <c r="F61" s="93">
        <f t="shared" si="1"/>
        <v>0.00048655887290906567</v>
      </c>
      <c r="G61" s="92">
        <f t="shared" si="5"/>
        <v>0.034923864029499554</v>
      </c>
      <c r="H61" s="94" t="str">
        <f>IF(OR(COUNT(Calculations!BS62:CB62)&lt;3,COUNT(Calculations!CC62:CL62)&lt;3),"N/A",IF(ISERROR(TTEST(Calculations!CC62:CL62,Calculations!BS62:CB62,2,2)),"N/A",TTEST(Calculations!CC62:CL62,Calculations!BS62:CB62,2,2)))</f>
        <v>N/A</v>
      </c>
      <c r="I61" s="92">
        <f t="shared" si="0"/>
        <v>-28.633715878498386</v>
      </c>
      <c r="J61" s="103" t="str">
        <f>IF(AND('Test Sample Data'!M61&gt;=35,'Control Sample Data'!M61&gt;=35),"C",IF(AND('Test Sample Data'!M61&gt;=30,'Control Sample Data'!M61&gt;=30,OR(H61&gt;=0.05,H61="N/A")),"B",IF(OR(AND('Test Sample Data'!M61&gt;=30,'Control Sample Data'!M61&lt;=30),AND('Test Sample Data'!M61&lt;=30,'Control Sample Data'!M61&gt;=30)),"A","OKAY")))</f>
        <v>A</v>
      </c>
    </row>
    <row r="62" spans="1:10" ht="15" customHeight="1">
      <c r="A62" s="95" t="str">
        <f>'Gene Table'!D62</f>
        <v>Pdk4</v>
      </c>
      <c r="B62" s="91" t="s">
        <v>453</v>
      </c>
      <c r="C62" s="92">
        <f>Calculations!BO63</f>
        <v>13.513089</v>
      </c>
      <c r="D62" s="92">
        <f>Calculations!BP63</f>
        <v>10.962425</v>
      </c>
      <c r="E62" s="93">
        <f t="shared" si="3"/>
        <v>8.55371698840565E-05</v>
      </c>
      <c r="F62" s="93">
        <f t="shared" si="1"/>
        <v>0.0005011655958520278</v>
      </c>
      <c r="G62" s="92">
        <f t="shared" si="5"/>
        <v>0.17067646021997065</v>
      </c>
      <c r="H62" s="94" t="str">
        <f>IF(OR(COUNT(Calculations!BS63:CB63)&lt;3,COUNT(Calculations!CC63:CL63)&lt;3),"N/A",IF(ISERROR(TTEST(Calculations!CC63:CL63,Calculations!BS63:CB63,2,2)),"N/A",TTEST(Calculations!CC63:CL63,Calculations!BS63:CB63,2,2)))</f>
        <v>N/A</v>
      </c>
      <c r="I62" s="92">
        <f t="shared" si="0"/>
        <v>-5.859038784324349</v>
      </c>
      <c r="J62" s="103" t="str">
        <f>IF(AND('Test Sample Data'!M62&gt;=35,'Control Sample Data'!M62&gt;=35),"C",IF(AND('Test Sample Data'!M62&gt;=30,'Control Sample Data'!M62&gt;=30,OR(H62&gt;=0.05,H62="N/A")),"B",IF(OR(AND('Test Sample Data'!M62&gt;=30,'Control Sample Data'!M62&lt;=30),AND('Test Sample Data'!M62&lt;=30,'Control Sample Data'!M62&gt;=30)),"A","OKAY")))</f>
        <v>OKAY</v>
      </c>
    </row>
    <row r="63" spans="1:10" ht="15" customHeight="1">
      <c r="A63" s="96" t="str">
        <f>'Gene Table'!D63</f>
        <v>Pik3ca</v>
      </c>
      <c r="B63" s="97" t="s">
        <v>459</v>
      </c>
      <c r="C63" s="98">
        <f>Calculations!BO64</f>
        <v>10.922851000000001</v>
      </c>
      <c r="D63" s="98">
        <f>Calculations!BP64</f>
        <v>10.665942999999999</v>
      </c>
      <c r="E63" s="99">
        <f t="shared" si="3"/>
        <v>0.0005151031560615478</v>
      </c>
      <c r="F63" s="99">
        <f t="shared" si="1"/>
        <v>0.0006155044893974704</v>
      </c>
      <c r="G63" s="98">
        <f t="shared" si="5"/>
        <v>0.8368796084099932</v>
      </c>
      <c r="H63" s="100" t="str">
        <f>IF(OR(COUNT(Calculations!BS64:CB64)&lt;3,COUNT(Calculations!CC64:CL64)&lt;3),"N/A",IF(ISERROR(TTEST(Calculations!CC64:CL64,Calculations!BS64:CB64,2,2)),"N/A",TTEST(Calculations!CC64:CL64,Calculations!BS64:CB64,2,2)))</f>
        <v>N/A</v>
      </c>
      <c r="I63" s="98">
        <f t="shared" si="0"/>
        <v>-1.1949150032463127</v>
      </c>
      <c r="J63" s="103" t="str">
        <f>IF(AND('Test Sample Data'!M63&gt;=35,'Control Sample Data'!M63&gt;=35),"C",IF(AND('Test Sample Data'!M63&gt;=30,'Control Sample Data'!M63&gt;=30,OR(H63&gt;=0.05,H63="N/A")),"B",IF(OR(AND('Test Sample Data'!M63&gt;=30,'Control Sample Data'!M63&lt;=30),AND('Test Sample Data'!M63&lt;=30,'Control Sample Data'!M63&gt;=30)),"A","OKAY")))</f>
        <v>OKAY</v>
      </c>
    </row>
    <row r="64" spans="1:10" ht="15" customHeight="1">
      <c r="A64" s="96" t="str">
        <f>'Gene Table'!D64</f>
        <v>Pik3r1</v>
      </c>
      <c r="B64" s="97" t="s">
        <v>465</v>
      </c>
      <c r="C64" s="98">
        <f>Calculations!BO65</f>
        <v>9.659934</v>
      </c>
      <c r="D64" s="98">
        <f>Calculations!BP65</f>
        <v>9.82554</v>
      </c>
      <c r="E64" s="99">
        <f t="shared" si="3"/>
        <v>0.0012361469734036828</v>
      </c>
      <c r="F64" s="99">
        <f t="shared" si="1"/>
        <v>0.001102091712005312</v>
      </c>
      <c r="G64" s="98">
        <f t="shared" si="5"/>
        <v>1.1216371196136212</v>
      </c>
      <c r="H64" s="100" t="str">
        <f>IF(OR(COUNT(Calculations!BS65:CB65)&lt;3,COUNT(Calculations!CC65:CL65)&lt;3),"N/A",IF(ISERROR(TTEST(Calculations!CC65:CL65,Calculations!BS65:CB65,2,2)),"N/A",TTEST(Calculations!CC65:CL65,Calculations!BS65:CB65,2,2)))</f>
        <v>N/A</v>
      </c>
      <c r="I64" s="98">
        <f t="shared" si="0"/>
        <v>1.1216371196136212</v>
      </c>
      <c r="J64" s="103" t="str">
        <f>IF(AND('Test Sample Data'!M64&gt;=35,'Control Sample Data'!M64&gt;=35),"C",IF(AND('Test Sample Data'!M64&gt;=30,'Control Sample Data'!M64&gt;=30,OR(H64&gt;=0.05,H64="N/A")),"B",IF(OR(AND('Test Sample Data'!M64&gt;=30,'Control Sample Data'!M64&lt;=30),AND('Test Sample Data'!M64&lt;=30,'Control Sample Data'!M64&gt;=30)),"A","OKAY")))</f>
        <v>OKAY</v>
      </c>
    </row>
    <row r="65" spans="1:10" ht="15" customHeight="1">
      <c r="A65" s="96" t="str">
        <f>'Gene Table'!D65</f>
        <v>Pklr</v>
      </c>
      <c r="B65" s="97" t="s">
        <v>471</v>
      </c>
      <c r="C65" s="98">
        <f>Calculations!BO66</f>
        <v>5.753468999999999</v>
      </c>
      <c r="D65" s="98">
        <f>Calculations!BP66</f>
        <v>5.136343</v>
      </c>
      <c r="E65" s="99">
        <f t="shared" si="3"/>
        <v>0.018536735450093825</v>
      </c>
      <c r="F65" s="99">
        <f t="shared" si="1"/>
        <v>0.028431952766839887</v>
      </c>
      <c r="G65" s="98">
        <f t="shared" si="5"/>
        <v>0.6519684244732276</v>
      </c>
      <c r="H65" s="100" t="str">
        <f>IF(OR(COUNT(Calculations!BS66:CB66)&lt;3,COUNT(Calculations!CC66:CL66)&lt;3),"N/A",IF(ISERROR(TTEST(Calculations!CC66:CL66,Calculations!BS66:CB66,2,2)),"N/A",TTEST(Calculations!CC66:CL66,Calculations!BS66:CB66,2,2)))</f>
        <v>N/A</v>
      </c>
      <c r="I65" s="98">
        <f t="shared" si="0"/>
        <v>-1.5338166120667152</v>
      </c>
      <c r="J65" s="103" t="str">
        <f>IF(AND('Test Sample Data'!M65&gt;=35,'Control Sample Data'!M65&gt;=35),"C",IF(AND('Test Sample Data'!M65&gt;=30,'Control Sample Data'!M65&gt;=30,OR(H65&gt;=0.05,H65="N/A")),"B",IF(OR(AND('Test Sample Data'!M65&gt;=30,'Control Sample Data'!M65&lt;=30),AND('Test Sample Data'!M65&lt;=30,'Control Sample Data'!M65&gt;=30)),"A","OKAY")))</f>
        <v>OKAY</v>
      </c>
    </row>
    <row r="66" spans="1:10" ht="15" customHeight="1">
      <c r="A66" s="95" t="str">
        <f>'Gene Table'!D66</f>
        <v>Ppa1</v>
      </c>
      <c r="B66" s="91" t="s">
        <v>477</v>
      </c>
      <c r="C66" s="92">
        <f>Calculations!BO67</f>
        <v>9.453289999999999</v>
      </c>
      <c r="D66" s="92">
        <f>Calculations!BP67</f>
        <v>9.504522000000001</v>
      </c>
      <c r="E66" s="93">
        <f t="shared" si="3"/>
        <v>0.0014265143746207702</v>
      </c>
      <c r="F66" s="93">
        <f t="shared" si="1"/>
        <v>0.0013767458738199495</v>
      </c>
      <c r="G66" s="92">
        <f t="shared" si="5"/>
        <v>1.036149373495293</v>
      </c>
      <c r="H66" s="94" t="str">
        <f>IF(OR(COUNT(Calculations!BS67:CB67)&lt;3,COUNT(Calculations!CC67:CL67)&lt;3),"N/A",IF(ISERROR(TTEST(Calculations!CC67:CL67,Calculations!BS67:CB67,2,2)),"N/A",TTEST(Calculations!CC67:CL67,Calculations!BS67:CB67,2,2)))</f>
        <v>N/A</v>
      </c>
      <c r="I66" s="92">
        <f t="shared" si="0"/>
        <v>1.036149373495293</v>
      </c>
      <c r="J66" s="103" t="str">
        <f>IF(AND('Test Sample Data'!M66&gt;=35,'Control Sample Data'!M66&gt;=35),"C",IF(AND('Test Sample Data'!M66&gt;=30,'Control Sample Data'!M66&gt;=30,OR(H66&gt;=0.05,H66="N/A")),"B",IF(OR(AND('Test Sample Data'!M66&gt;=30,'Control Sample Data'!M66&lt;=30),AND('Test Sample Data'!M66&lt;=30,'Control Sample Data'!M66&gt;=30)),"A","OKAY")))</f>
        <v>OKAY</v>
      </c>
    </row>
    <row r="67" spans="1:10" ht="15" customHeight="1">
      <c r="A67" s="95" t="str">
        <f>'Gene Table'!D67</f>
        <v>Ppara</v>
      </c>
      <c r="B67" s="91" t="s">
        <v>483</v>
      </c>
      <c r="C67" s="92">
        <f>Calculations!BO68</f>
        <v>7.689567</v>
      </c>
      <c r="D67" s="92">
        <f>Calculations!BP68</f>
        <v>6.837757</v>
      </c>
      <c r="E67" s="93">
        <f t="shared" si="3"/>
        <v>0.00484406184623502</v>
      </c>
      <c r="F67" s="93">
        <f t="shared" si="1"/>
        <v>0.008742387249777385</v>
      </c>
      <c r="G67" s="92">
        <f t="shared" si="5"/>
        <v>0.5540891415394997</v>
      </c>
      <c r="H67" s="94" t="str">
        <f>IF(OR(COUNT(Calculations!BS68:CB68)&lt;3,COUNT(Calculations!CC68:CL68)&lt;3),"N/A",IF(ISERROR(TTEST(Calculations!CC68:CL68,Calculations!BS68:CB68,2,2)),"N/A",TTEST(Calculations!CC68:CL68,Calculations!BS68:CB68,2,2)))</f>
        <v>N/A</v>
      </c>
      <c r="I67" s="92">
        <f aca="true" t="shared" si="6" ref="I67:I91">IF(G67&gt;1,G67,-1/G67)</f>
        <v>-1.8047637555602816</v>
      </c>
      <c r="J67" s="103" t="str">
        <f>IF(AND('Test Sample Data'!M67&gt;=35,'Control Sample Data'!M67&gt;=35),"C",IF(AND('Test Sample Data'!M67&gt;=30,'Control Sample Data'!M67&gt;=30,OR(H67&gt;=0.05,H67="N/A")),"B",IF(OR(AND('Test Sample Data'!M67&gt;=30,'Control Sample Data'!M67&lt;=30),AND('Test Sample Data'!M67&lt;=30,'Control Sample Data'!M67&gt;=30)),"A","OKAY")))</f>
        <v>OKAY</v>
      </c>
    </row>
    <row r="68" spans="1:10" ht="15" customHeight="1">
      <c r="A68" s="95" t="str">
        <f>'Gene Table'!D68</f>
        <v>Ppard</v>
      </c>
      <c r="B68" s="91" t="s">
        <v>489</v>
      </c>
      <c r="C68" s="92">
        <f>Calculations!BO69</f>
        <v>11.781652000000001</v>
      </c>
      <c r="D68" s="92">
        <f>Calculations!BP69</f>
        <v>10.975279</v>
      </c>
      <c r="E68" s="93">
        <f aca="true" t="shared" si="7" ref="E68:E91">IF(ISERROR(2^-C68),"N/A",2^-C68)</f>
        <v>0.0002840333587997722</v>
      </c>
      <c r="F68" s="93">
        <f aca="true" t="shared" si="8" ref="F68:F91">IF(ISERROR(2^-D68),"N/A",2^-D68)</f>
        <v>0.0004967201868655331</v>
      </c>
      <c r="G68" s="92">
        <f t="shared" si="5"/>
        <v>0.5718176275301304</v>
      </c>
      <c r="H68" s="94" t="str">
        <f>IF(OR(COUNT(Calculations!BS69:CB69)&lt;3,COUNT(Calculations!CC69:CL69)&lt;3),"N/A",IF(ISERROR(TTEST(Calculations!CC69:CL69,Calculations!BS69:CB69,2,2)),"N/A",TTEST(Calculations!CC69:CL69,Calculations!BS69:CB69,2,2)))</f>
        <v>N/A</v>
      </c>
      <c r="I68" s="92">
        <f t="shared" si="6"/>
        <v>-1.7488093263569557</v>
      </c>
      <c r="J68" s="103" t="str">
        <f>IF(AND('Test Sample Data'!M68&gt;=35,'Control Sample Data'!M68&gt;=35),"C",IF(AND('Test Sample Data'!M68&gt;=30,'Control Sample Data'!M68&gt;=30,OR(H68&gt;=0.05,H68="N/A")),"B",IF(OR(AND('Test Sample Data'!M68&gt;=30,'Control Sample Data'!M68&lt;=30),AND('Test Sample Data'!M68&lt;=30,'Control Sample Data'!M68&gt;=30)),"A","OKAY")))</f>
        <v>OKAY</v>
      </c>
    </row>
    <row r="69" spans="1:10" ht="15" customHeight="1">
      <c r="A69" s="95" t="str">
        <f>'Gene Table'!D69</f>
        <v>Pparg</v>
      </c>
      <c r="B69" s="91" t="s">
        <v>495</v>
      </c>
      <c r="C69" s="92">
        <f>Calculations!BO70</f>
        <v>10.566320000000001</v>
      </c>
      <c r="D69" s="92">
        <f>Calculations!BP70</f>
        <v>10.333314999999999</v>
      </c>
      <c r="E69" s="93">
        <f t="shared" si="7"/>
        <v>0.0006595090147095644</v>
      </c>
      <c r="F69" s="93">
        <f t="shared" si="8"/>
        <v>0.0007751080196826359</v>
      </c>
      <c r="G69" s="92">
        <f aca="true" t="shared" si="9" ref="G69:G91">IF(ISERROR(E69/F69),"N/A",E69/F69)</f>
        <v>0.8508607806426736</v>
      </c>
      <c r="H69" s="94" t="str">
        <f>IF(OR(COUNT(Calculations!BS70:CB70)&lt;3,COUNT(Calculations!CC70:CL70)&lt;3),"N/A",IF(ISERROR(TTEST(Calculations!CC70:CL70,Calculations!BS70:CB70,2,2)),"N/A",TTEST(Calculations!CC70:CL70,Calculations!BS70:CB70,2,2)))</f>
        <v>N/A</v>
      </c>
      <c r="I69" s="92">
        <f t="shared" si="6"/>
        <v>-1.175280401624198</v>
      </c>
      <c r="J69" s="103" t="str">
        <f>IF(AND('Test Sample Data'!M69&gt;=35,'Control Sample Data'!M69&gt;=35),"C",IF(AND('Test Sample Data'!M69&gt;=30,'Control Sample Data'!M69&gt;=30,OR(H69&gt;=0.05,H69="N/A")),"B",IF(OR(AND('Test Sample Data'!M69&gt;=30,'Control Sample Data'!M69&lt;=30),AND('Test Sample Data'!M69&lt;=30,'Control Sample Data'!M69&gt;=30)),"A","OKAY")))</f>
        <v>OKAY</v>
      </c>
    </row>
    <row r="70" spans="1:10" ht="15" customHeight="1">
      <c r="A70" s="95" t="str">
        <f>'Gene Table'!D70</f>
        <v>Ppargc1a</v>
      </c>
      <c r="B70" s="91" t="s">
        <v>501</v>
      </c>
      <c r="C70" s="92">
        <f>Calculations!BO71</f>
        <v>9.335624</v>
      </c>
      <c r="D70" s="92">
        <f>Calculations!BP71</f>
        <v>9.009868</v>
      </c>
      <c r="E70" s="93">
        <f t="shared" si="7"/>
        <v>0.0015477369388980364</v>
      </c>
      <c r="F70" s="93">
        <f t="shared" si="8"/>
        <v>0.0019398112558920012</v>
      </c>
      <c r="G70" s="92">
        <f t="shared" si="9"/>
        <v>0.7978801722058915</v>
      </c>
      <c r="H70" s="94" t="str">
        <f>IF(OR(COUNT(Calculations!BS71:CB71)&lt;3,COUNT(Calculations!CC71:CL71)&lt;3),"N/A",IF(ISERROR(TTEST(Calculations!CC71:CL71,Calculations!BS71:CB71,2,2)),"N/A",TTEST(Calculations!CC71:CL71,Calculations!BS71:CB71,2,2)))</f>
        <v>N/A</v>
      </c>
      <c r="I70" s="92">
        <f t="shared" si="6"/>
        <v>-1.2533210309454237</v>
      </c>
      <c r="J70" s="103" t="str">
        <f>IF(AND('Test Sample Data'!M70&gt;=35,'Control Sample Data'!M70&gt;=35),"C",IF(AND('Test Sample Data'!M70&gt;=30,'Control Sample Data'!M70&gt;=30,OR(H70&gt;=0.05,H70="N/A")),"B",IF(OR(AND('Test Sample Data'!M70&gt;=30,'Control Sample Data'!M70&lt;=30),AND('Test Sample Data'!M70&lt;=30,'Control Sample Data'!M70&gt;=30)),"A","OKAY")))</f>
        <v>OKAY</v>
      </c>
    </row>
    <row r="71" spans="1:10" ht="15" customHeight="1">
      <c r="A71" s="95" t="str">
        <f>'Gene Table'!D71</f>
        <v>Prkaa1</v>
      </c>
      <c r="B71" s="91" t="s">
        <v>507</v>
      </c>
      <c r="C71" s="92">
        <f>Calculations!BO72</f>
        <v>11.760473999999999</v>
      </c>
      <c r="D71" s="92">
        <f>Calculations!BP72</f>
        <v>11.463681999999999</v>
      </c>
      <c r="E71" s="93">
        <f t="shared" si="7"/>
        <v>0.0002882335712750802</v>
      </c>
      <c r="F71" s="93">
        <f t="shared" si="8"/>
        <v>0.0003540689615601394</v>
      </c>
      <c r="G71" s="92">
        <f t="shared" si="9"/>
        <v>0.814060543474447</v>
      </c>
      <c r="H71" s="94" t="str">
        <f>IF(OR(COUNT(Calculations!BS72:CB72)&lt;3,COUNT(Calculations!CC72:CL72)&lt;3),"N/A",IF(ISERROR(TTEST(Calculations!CC72:CL72,Calculations!BS72:CB72,2,2)),"N/A",TTEST(Calculations!CC72:CL72,Calculations!BS72:CB72,2,2)))</f>
        <v>N/A</v>
      </c>
      <c r="I71" s="92">
        <f t="shared" si="6"/>
        <v>-1.2284098621608106</v>
      </c>
      <c r="J71" s="103" t="str">
        <f>IF(AND('Test Sample Data'!M71&gt;=35,'Control Sample Data'!M71&gt;=35),"C",IF(AND('Test Sample Data'!M71&gt;=30,'Control Sample Data'!M71&gt;=30,OR(H71&gt;=0.05,H71="N/A")),"B",IF(OR(AND('Test Sample Data'!M71&gt;=30,'Control Sample Data'!M71&lt;=30),AND('Test Sample Data'!M71&lt;=30,'Control Sample Data'!M71&gt;=30)),"A","OKAY")))</f>
        <v>OKAY</v>
      </c>
    </row>
    <row r="72" spans="1:10" ht="15" customHeight="1">
      <c r="A72" s="95" t="str">
        <f>'Gene Table'!D72</f>
        <v>Ptpn1</v>
      </c>
      <c r="B72" s="91" t="s">
        <v>513</v>
      </c>
      <c r="C72" s="92">
        <f>Calculations!BO73</f>
        <v>9.890706000000002</v>
      </c>
      <c r="D72" s="92">
        <f>Calculations!BP73</f>
        <v>9.303647999999999</v>
      </c>
      <c r="E72" s="93">
        <f t="shared" si="7"/>
        <v>0.0010534181958172923</v>
      </c>
      <c r="F72" s="93">
        <f t="shared" si="8"/>
        <v>0.001582424079522317</v>
      </c>
      <c r="G72" s="92">
        <f t="shared" si="9"/>
        <v>0.6656990432901434</v>
      </c>
      <c r="H72" s="94" t="str">
        <f>IF(OR(COUNT(Calculations!BS73:CB73)&lt;3,COUNT(Calculations!CC73:CL73)&lt;3),"N/A",IF(ISERROR(TTEST(Calculations!CC73:CL73,Calculations!BS73:CB73,2,2)),"N/A",TTEST(Calculations!CC73:CL73,Calculations!BS73:CB73,2,2)))</f>
        <v>N/A</v>
      </c>
      <c r="I72" s="92">
        <f t="shared" si="6"/>
        <v>-1.5021803171859935</v>
      </c>
      <c r="J72" s="103" t="str">
        <f>IF(AND('Test Sample Data'!M72&gt;=35,'Control Sample Data'!M72&gt;=35),"C",IF(AND('Test Sample Data'!M72&gt;=30,'Control Sample Data'!M72&gt;=30,OR(H72&gt;=0.05,H72="N/A")),"B",IF(OR(AND('Test Sample Data'!M72&gt;=30,'Control Sample Data'!M72&lt;=30),AND('Test Sample Data'!M72&lt;=30,'Control Sample Data'!M72&gt;=30)),"A","OKAY")))</f>
        <v>OKAY</v>
      </c>
    </row>
    <row r="73" spans="1:10" ht="15" customHeight="1">
      <c r="A73" s="95" t="str">
        <f>'Gene Table'!D73</f>
        <v>Rbp4</v>
      </c>
      <c r="B73" s="91" t="s">
        <v>519</v>
      </c>
      <c r="C73" s="92">
        <f>Calculations!BO74</f>
        <v>4.91994</v>
      </c>
      <c r="D73" s="92">
        <f>Calculations!BP74</f>
        <v>5.730910999999999</v>
      </c>
      <c r="E73" s="93">
        <f t="shared" si="7"/>
        <v>0.03303318755062485</v>
      </c>
      <c r="F73" s="93">
        <f t="shared" si="8"/>
        <v>0.018828853939831018</v>
      </c>
      <c r="G73" s="92">
        <f t="shared" si="9"/>
        <v>1.7543918316104008</v>
      </c>
      <c r="H73" s="94" t="str">
        <f>IF(OR(COUNT(Calculations!BS74:CB74)&lt;3,COUNT(Calculations!CC74:CL74)&lt;3),"N/A",IF(ISERROR(TTEST(Calculations!CC74:CL74,Calculations!BS74:CB74,2,2)),"N/A",TTEST(Calculations!CC74:CL74,Calculations!BS74:CB74,2,2)))</f>
        <v>N/A</v>
      </c>
      <c r="I73" s="92">
        <f t="shared" si="6"/>
        <v>1.7543918316104008</v>
      </c>
      <c r="J73" s="103" t="str">
        <f>IF(AND('Test Sample Data'!M73&gt;=35,'Control Sample Data'!M73&gt;=35),"C",IF(AND('Test Sample Data'!M73&gt;=30,'Control Sample Data'!M73&gt;=30,OR(H73&gt;=0.05,H73="N/A")),"B",IF(OR(AND('Test Sample Data'!M73&gt;=30,'Control Sample Data'!M73&lt;=30),AND('Test Sample Data'!M73&lt;=30,'Control Sample Data'!M73&gt;=30)),"A","OKAY")))</f>
        <v>OKAY</v>
      </c>
    </row>
    <row r="74" spans="1:10" ht="15" customHeight="1">
      <c r="A74" s="96" t="str">
        <f>'Gene Table'!D74</f>
        <v>Rxra</v>
      </c>
      <c r="B74" s="97" t="s">
        <v>525</v>
      </c>
      <c r="C74" s="98">
        <f>Calculations!BO75</f>
        <v>9.099226999999999</v>
      </c>
      <c r="D74" s="98">
        <f>Calculations!BP75</f>
        <v>7.806345</v>
      </c>
      <c r="E74" s="99">
        <f t="shared" si="7"/>
        <v>0.0018233067327194106</v>
      </c>
      <c r="F74" s="99">
        <f t="shared" si="8"/>
        <v>0.004467411918309085</v>
      </c>
      <c r="G74" s="98">
        <f t="shared" si="9"/>
        <v>0.4081349036221249</v>
      </c>
      <c r="H74" s="100" t="str">
        <f>IF(OR(COUNT(Calculations!BS75:CB75)&lt;3,COUNT(Calculations!CC75:CL75)&lt;3),"N/A",IF(ISERROR(TTEST(Calculations!CC75:CL75,Calculations!BS75:CB75,2,2)),"N/A",TTEST(Calculations!CC75:CL75,Calculations!BS75:CB75,2,2)))</f>
        <v>N/A</v>
      </c>
      <c r="I74" s="98">
        <f t="shared" si="6"/>
        <v>-2.4501702528384053</v>
      </c>
      <c r="J74" s="103" t="str">
        <f>IF(AND('Test Sample Data'!M74&gt;=35,'Control Sample Data'!M74&gt;=35),"C",IF(AND('Test Sample Data'!M74&gt;=30,'Control Sample Data'!M74&gt;=30,OR(H74&gt;=0.05,H74="N/A")),"B",IF(OR(AND('Test Sample Data'!M74&gt;=30,'Control Sample Data'!M74&lt;=30),AND('Test Sample Data'!M74&lt;=30,'Control Sample Data'!M74&gt;=30)),"A","OKAY")))</f>
        <v>OKAY</v>
      </c>
    </row>
    <row r="75" spans="1:11" ht="15" customHeight="1">
      <c r="A75" s="95" t="str">
        <f>'Gene Table'!D75</f>
        <v>Scd1</v>
      </c>
      <c r="B75" s="91" t="s">
        <v>531</v>
      </c>
      <c r="C75" s="92">
        <f>Calculations!BO76</f>
        <v>5.208113999999998</v>
      </c>
      <c r="D75" s="92">
        <f>Calculations!BP76</f>
        <v>8.770698</v>
      </c>
      <c r="E75" s="93">
        <f t="shared" si="7"/>
        <v>0.027052129961763153</v>
      </c>
      <c r="F75" s="93">
        <f t="shared" si="8"/>
        <v>0.0022895852525492083</v>
      </c>
      <c r="G75" s="92">
        <f t="shared" si="9"/>
        <v>11.815297085637454</v>
      </c>
      <c r="H75" s="94" t="str">
        <f>IF(OR(COUNT(Calculations!BS76:CB76)&lt;3,COUNT(Calculations!CC76:CL76)&lt;3),"N/A",IF(ISERROR(TTEST(Calculations!CC76:CL76,Calculations!BS76:CB76,2,2)),"N/A",TTEST(Calculations!CC76:CL76,Calculations!BS76:CB76,2,2)))</f>
        <v>N/A</v>
      </c>
      <c r="I75" s="92">
        <f t="shared" si="6"/>
        <v>11.815297085637454</v>
      </c>
      <c r="J75" s="103" t="str">
        <f>IF(AND('Test Sample Data'!M75&gt;=35,'Control Sample Data'!M75&gt;=35),"C",IF(AND('Test Sample Data'!M75&gt;=30,'Control Sample Data'!M75&gt;=30,OR(H75&gt;=0.05,H75="N/A")),"B",IF(OR(AND('Test Sample Data'!M75&gt;=30,'Control Sample Data'!M75&lt;=30),AND('Test Sample Data'!M75&lt;=30,'Control Sample Data'!M75&gt;=30)),"A","OKAY")))</f>
        <v>OKAY</v>
      </c>
      <c r="K75" s="132"/>
    </row>
    <row r="76" spans="1:10" ht="15" customHeight="1">
      <c r="A76" s="95" t="str">
        <f>'Gene Table'!D76</f>
        <v>Serpine1</v>
      </c>
      <c r="B76" s="91" t="s">
        <v>537</v>
      </c>
      <c r="C76" s="92">
        <f>Calculations!BO77</f>
        <v>15.591041</v>
      </c>
      <c r="D76" s="92">
        <f>Calculations!BP77</f>
        <v>14.822056</v>
      </c>
      <c r="E76" s="93">
        <f t="shared" si="7"/>
        <v>2.0259512712324467E-05</v>
      </c>
      <c r="F76" s="93">
        <f t="shared" si="8"/>
        <v>3.452363739996556E-05</v>
      </c>
      <c r="G76" s="92">
        <f t="shared" si="9"/>
        <v>0.5868301905043377</v>
      </c>
      <c r="H76" s="94" t="str">
        <f>IF(OR(COUNT(Calculations!BS77:CB77)&lt;3,COUNT(Calculations!CC77:CL77)&lt;3),"N/A",IF(ISERROR(TTEST(Calculations!CC77:CL77,Calculations!BS77:CB77,2,2)),"N/A",TTEST(Calculations!CC77:CL77,Calculations!BS77:CB77,2,2)))</f>
        <v>N/A</v>
      </c>
      <c r="I76" s="92">
        <f t="shared" si="6"/>
        <v>-1.7040704724829734</v>
      </c>
      <c r="J76" s="103" t="str">
        <f>IF(AND('Test Sample Data'!M76&gt;=35,'Control Sample Data'!M76&gt;=35),"C",IF(AND('Test Sample Data'!M76&gt;=30,'Control Sample Data'!M76&gt;=30,OR(H76&gt;=0.05,H76="N/A")),"B",IF(OR(AND('Test Sample Data'!M76&gt;=30,'Control Sample Data'!M76&lt;=30),AND('Test Sample Data'!M76&lt;=30,'Control Sample Data'!M76&gt;=30)),"A","OKAY")))</f>
        <v>B</v>
      </c>
    </row>
    <row r="77" spans="1:10" ht="15" customHeight="1">
      <c r="A77" s="95" t="str">
        <f>'Gene Table'!D77</f>
        <v>Slc27a5</v>
      </c>
      <c r="B77" s="91" t="s">
        <v>543</v>
      </c>
      <c r="C77" s="92">
        <f>Calculations!BO78</f>
        <v>3.4900069999999985</v>
      </c>
      <c r="D77" s="92">
        <f>Calculations!BP78</f>
        <v>5.044861999999998</v>
      </c>
      <c r="E77" s="93">
        <f t="shared" si="7"/>
        <v>0.08900270537994934</v>
      </c>
      <c r="F77" s="93">
        <f t="shared" si="8"/>
        <v>0.030293204316221997</v>
      </c>
      <c r="G77" s="92">
        <f t="shared" si="9"/>
        <v>2.9380419598691456</v>
      </c>
      <c r="H77" s="94" t="str">
        <f>IF(OR(COUNT(Calculations!BS78:CB78)&lt;3,COUNT(Calculations!CC78:CL78)&lt;3),"N/A",IF(ISERROR(TTEST(Calculations!CC78:CL78,Calculations!BS78:CB78,2,2)),"N/A",TTEST(Calculations!CC78:CL78,Calculations!BS78:CB78,2,2)))</f>
        <v>N/A</v>
      </c>
      <c r="I77" s="92">
        <f t="shared" si="6"/>
        <v>2.9380419598691456</v>
      </c>
      <c r="J77" s="103" t="str">
        <f>IF(AND('Test Sample Data'!M77&gt;=35,'Control Sample Data'!M77&gt;=35),"C",IF(AND('Test Sample Data'!M77&gt;=30,'Control Sample Data'!M77&gt;=30,OR(H77&gt;=0.05,H77="N/A")),"B",IF(OR(AND('Test Sample Data'!M77&gt;=30,'Control Sample Data'!M77&lt;=30),AND('Test Sample Data'!M77&lt;=30,'Control Sample Data'!M77&gt;=30)),"A","OKAY")))</f>
        <v>OKAY</v>
      </c>
    </row>
    <row r="78" spans="1:10" ht="15" customHeight="1">
      <c r="A78" s="95" t="str">
        <f>'Gene Table'!D78</f>
        <v>Slc2a1</v>
      </c>
      <c r="B78" s="91" t="s">
        <v>549</v>
      </c>
      <c r="C78" s="92">
        <f>Calculations!BO79</f>
        <v>12.114415000000001</v>
      </c>
      <c r="D78" s="92">
        <f>Calculations!BP79</f>
        <v>11.004466999999998</v>
      </c>
      <c r="E78" s="93">
        <f t="shared" si="7"/>
        <v>0.00022552656493207848</v>
      </c>
      <c r="F78" s="93">
        <f t="shared" si="8"/>
        <v>0.0004867717285654361</v>
      </c>
      <c r="G78" s="92">
        <f t="shared" si="9"/>
        <v>0.4633107300555998</v>
      </c>
      <c r="H78" s="94" t="str">
        <f>IF(OR(COUNT(Calculations!BS79:CB79)&lt;3,COUNT(Calculations!CC79:CL79)&lt;3),"N/A",IF(ISERROR(TTEST(Calculations!CC79:CL79,Calculations!BS79:CB79,2,2)),"N/A",TTEST(Calculations!CC79:CL79,Calculations!BS79:CB79,2,2)))</f>
        <v>N/A</v>
      </c>
      <c r="I78" s="92">
        <f t="shared" si="6"/>
        <v>-2.1583786757539474</v>
      </c>
      <c r="J78" s="103" t="str">
        <f>IF(AND('Test Sample Data'!M78&gt;=35,'Control Sample Data'!M78&gt;=35),"C",IF(AND('Test Sample Data'!M78&gt;=30,'Control Sample Data'!M78&gt;=30,OR(H78&gt;=0.05,H78="N/A")),"B",IF(OR(AND('Test Sample Data'!M78&gt;=30,'Control Sample Data'!M78&lt;=30),AND('Test Sample Data'!M78&lt;=30,'Control Sample Data'!M78&gt;=30)),"A","OKAY")))</f>
        <v>OKAY</v>
      </c>
    </row>
    <row r="79" spans="1:10" ht="15" customHeight="1">
      <c r="A79" s="96" t="str">
        <f>'Gene Table'!D79</f>
        <v>Slc2a2</v>
      </c>
      <c r="B79" s="97" t="s">
        <v>555</v>
      </c>
      <c r="C79" s="98">
        <f>Calculations!BO80</f>
        <v>8.137550000000001</v>
      </c>
      <c r="D79" s="98">
        <f>Calculations!BP80</f>
        <v>6.848427999999998</v>
      </c>
      <c r="E79" s="99">
        <f t="shared" si="7"/>
        <v>0.0035510219660411842</v>
      </c>
      <c r="F79" s="99">
        <f t="shared" si="8"/>
        <v>0.008677962095778029</v>
      </c>
      <c r="G79" s="98">
        <f t="shared" si="9"/>
        <v>0.4091999857626498</v>
      </c>
      <c r="H79" s="100" t="str">
        <f>IF(OR(COUNT(Calculations!BS80:CB80)&lt;3,COUNT(Calculations!CC80:CL80)&lt;3),"N/A",IF(ISERROR(TTEST(Calculations!CC80:CL80,Calculations!BS80:CB80,2,2)),"N/A",TTEST(Calculations!CC80:CL80,Calculations!BS80:CB80,2,2)))</f>
        <v>N/A</v>
      </c>
      <c r="I79" s="98">
        <f t="shared" si="6"/>
        <v>-2.443792851400622</v>
      </c>
      <c r="J79" s="103" t="str">
        <f>IF(AND('Test Sample Data'!M79&gt;=35,'Control Sample Data'!M79&gt;=35),"C",IF(AND('Test Sample Data'!M79&gt;=30,'Control Sample Data'!M79&gt;=30,OR(H79&gt;=0.05,H79="N/A")),"B",IF(OR(AND('Test Sample Data'!M79&gt;=30,'Control Sample Data'!M79&lt;=30),AND('Test Sample Data'!M79&lt;=30,'Control Sample Data'!M79&gt;=30)),"A","OKAY")))</f>
        <v>OKAY</v>
      </c>
    </row>
    <row r="80" spans="1:10" ht="15" customHeight="1">
      <c r="A80" s="95" t="str">
        <f>'Gene Table'!D80</f>
        <v>Slc2a4</v>
      </c>
      <c r="B80" s="91" t="s">
        <v>561</v>
      </c>
      <c r="C80" s="92">
        <f>Calculations!BO81</f>
        <v>14.536432000000001</v>
      </c>
      <c r="D80" s="92">
        <f>Calculations!BP81</f>
        <v>14.854025</v>
      </c>
      <c r="E80" s="93">
        <f t="shared" si="7"/>
        <v>4.208215174568415E-05</v>
      </c>
      <c r="F80" s="93">
        <f t="shared" si="8"/>
        <v>3.3767034274914176E-05</v>
      </c>
      <c r="G80" s="92">
        <f t="shared" si="9"/>
        <v>1.2462495640888234</v>
      </c>
      <c r="H80" s="94" t="str">
        <f>IF(OR(COUNT(Calculations!BS81:CB81)&lt;3,COUNT(Calculations!CC81:CL81)&lt;3),"N/A",IF(ISERROR(TTEST(Calculations!CC81:CL81,Calculations!BS81:CB81,2,2)),"N/A",TTEST(Calculations!CC81:CL81,Calculations!BS81:CB81,2,2)))</f>
        <v>N/A</v>
      </c>
      <c r="I80" s="92">
        <f t="shared" si="6"/>
        <v>1.2462495640888234</v>
      </c>
      <c r="J80" s="103" t="str">
        <f>IF(AND('Test Sample Data'!M80&gt;=35,'Control Sample Data'!M80&gt;=35),"C",IF(AND('Test Sample Data'!M80&gt;=30,'Control Sample Data'!M80&gt;=30,OR(H80&gt;=0.05,H80="N/A")),"B",IF(OR(AND('Test Sample Data'!M80&gt;=30,'Control Sample Data'!M80&lt;=30),AND('Test Sample Data'!M80&lt;=30,'Control Sample Data'!M80&gt;=30)),"A","OKAY")))</f>
        <v>B</v>
      </c>
    </row>
    <row r="81" spans="1:10" ht="15" customHeight="1">
      <c r="A81" s="96" t="str">
        <f>'Gene Table'!D81</f>
        <v>Socs3</v>
      </c>
      <c r="B81" s="97" t="s">
        <v>567</v>
      </c>
      <c r="C81" s="98">
        <f>Calculations!BO82</f>
        <v>12.066816</v>
      </c>
      <c r="D81" s="98">
        <f>Calculations!BP82</f>
        <v>10.155100000000001</v>
      </c>
      <c r="E81" s="99">
        <f t="shared" si="7"/>
        <v>0.0002330914974099471</v>
      </c>
      <c r="F81" s="99">
        <f t="shared" si="8"/>
        <v>0.0008770216027824536</v>
      </c>
      <c r="G81" s="98">
        <f t="shared" si="9"/>
        <v>0.26577623250149945</v>
      </c>
      <c r="H81" s="100" t="str">
        <f>IF(OR(COUNT(Calculations!BS82:CB82)&lt;3,COUNT(Calculations!CC82:CL82)&lt;3),"N/A",IF(ISERROR(TTEST(Calculations!CC82:CL82,Calculations!BS82:CB82,2,2)),"N/A",TTEST(Calculations!CC82:CL82,Calculations!BS82:CB82,2,2)))</f>
        <v>N/A</v>
      </c>
      <c r="I81" s="98">
        <f t="shared" si="6"/>
        <v>-3.762563682192155</v>
      </c>
      <c r="J81" s="103" t="str">
        <f>IF(AND('Test Sample Data'!M81&gt;=35,'Control Sample Data'!M81&gt;=35),"C",IF(AND('Test Sample Data'!M81&gt;=30,'Control Sample Data'!M81&gt;=30,OR(H81&gt;=0.05,H81="N/A")),"B",IF(OR(AND('Test Sample Data'!M81&gt;=30,'Control Sample Data'!M81&lt;=30),AND('Test Sample Data'!M81&lt;=30,'Control Sample Data'!M81&gt;=30)),"A","OKAY")))</f>
        <v>OKAY</v>
      </c>
    </row>
    <row r="82" spans="1:10" ht="15" customHeight="1">
      <c r="A82" s="95" t="str">
        <f>'Gene Table'!D82</f>
        <v>Srebf1</v>
      </c>
      <c r="B82" s="91" t="s">
        <v>573</v>
      </c>
      <c r="C82" s="92">
        <f>Calculations!BO83</f>
        <v>7.280287999999999</v>
      </c>
      <c r="D82" s="92">
        <f>Calculations!BP83</f>
        <v>7.734214999999999</v>
      </c>
      <c r="E82" s="93">
        <f t="shared" si="7"/>
        <v>0.006433020493569154</v>
      </c>
      <c r="F82" s="93">
        <f t="shared" si="8"/>
        <v>0.004696445555835307</v>
      </c>
      <c r="G82" s="92">
        <f t="shared" si="9"/>
        <v>1.3697636685207948</v>
      </c>
      <c r="H82" s="94" t="str">
        <f>IF(OR(COUNT(Calculations!BS83:CB83)&lt;3,COUNT(Calculations!CC83:CL83)&lt;3),"N/A",IF(ISERROR(TTEST(Calculations!CC83:CL83,Calculations!BS83:CB83,2,2)),"N/A",TTEST(Calculations!CC83:CL83,Calculations!BS83:CB83,2,2)))</f>
        <v>N/A</v>
      </c>
      <c r="I82" s="92">
        <f t="shared" si="6"/>
        <v>1.3697636685207948</v>
      </c>
      <c r="J82" s="103" t="str">
        <f>IF(AND('Test Sample Data'!M82&gt;=35,'Control Sample Data'!M82&gt;=35),"C",IF(AND('Test Sample Data'!M82&gt;=30,'Control Sample Data'!M82&gt;=30,OR(H82&gt;=0.05,H82="N/A")),"B",IF(OR(AND('Test Sample Data'!M82&gt;=30,'Control Sample Data'!M82&lt;=30),AND('Test Sample Data'!M82&lt;=30,'Control Sample Data'!M82&gt;=30)),"A","OKAY")))</f>
        <v>OKAY</v>
      </c>
    </row>
    <row r="83" spans="1:10" ht="15" customHeight="1">
      <c r="A83" s="112" t="str">
        <f>'Gene Table'!D83</f>
        <v>Srebf2</v>
      </c>
      <c r="B83" s="113" t="s">
        <v>579</v>
      </c>
      <c r="C83" s="92">
        <f>Calculations!BO84</f>
        <v>9.140764999999998</v>
      </c>
      <c r="D83" s="92">
        <f>Calculations!BP84</f>
        <v>8.949943000000001</v>
      </c>
      <c r="E83" s="93">
        <f t="shared" si="7"/>
        <v>0.001771558718665218</v>
      </c>
      <c r="F83" s="93">
        <f t="shared" si="8"/>
        <v>0.002022081694012312</v>
      </c>
      <c r="G83" s="92">
        <f t="shared" si="9"/>
        <v>0.8761064025806029</v>
      </c>
      <c r="H83" s="94" t="str">
        <f>IF(OR(COUNT(Calculations!BS84:CB84)&lt;3,COUNT(Calculations!CC84:CL84)&lt;3),"N/A",IF(ISERROR(TTEST(Calculations!CC84:CL84,Calculations!BS84:CB84,2,2)),"N/A",TTEST(Calculations!CC84:CL84,Calculations!BS84:CB84,2,2)))</f>
        <v>N/A</v>
      </c>
      <c r="I83" s="92">
        <f t="shared" si="6"/>
        <v>-1.1414138705692185</v>
      </c>
      <c r="J83" s="103" t="str">
        <f>IF(AND('Test Sample Data'!M83&gt;=35,'Control Sample Data'!M83&gt;=35),"C",IF(AND('Test Sample Data'!M83&gt;=30,'Control Sample Data'!M83&gt;=30,OR(H83&gt;=0.05,H83="N/A")),"B",IF(OR(AND('Test Sample Data'!M83&gt;=30,'Control Sample Data'!M83&lt;=30),AND('Test Sample Data'!M83&lt;=30,'Control Sample Data'!M83&gt;=30)),"A","OKAY")))</f>
        <v>OKAY</v>
      </c>
    </row>
    <row r="84" spans="1:11" ht="15" customHeight="1">
      <c r="A84" s="114" t="str">
        <f>'Gene Table'!D84</f>
        <v>Stat3</v>
      </c>
      <c r="B84" s="91" t="s">
        <v>585</v>
      </c>
      <c r="C84" s="92">
        <f>Calculations!BO85</f>
        <v>8.558406000000002</v>
      </c>
      <c r="D84" s="92">
        <f>Calculations!BP85</f>
        <v>7.1666029999999985</v>
      </c>
      <c r="E84" s="93">
        <f t="shared" si="7"/>
        <v>0.002652546945657016</v>
      </c>
      <c r="F84" s="93">
        <f t="shared" si="8"/>
        <v>0.006960453396080989</v>
      </c>
      <c r="G84" s="92">
        <f t="shared" si="9"/>
        <v>0.38108824162956173</v>
      </c>
      <c r="H84" s="94" t="str">
        <f>IF(OR(COUNT(Calculations!BS85:CB85)&lt;3,COUNT(Calculations!CC85:CL85)&lt;3),"N/A",IF(ISERROR(TTEST(Calculations!CC85:CL85,Calculations!BS85:CB85,2,2)),"N/A",TTEST(Calculations!CC85:CL85,Calculations!BS85:CB85,2,2)))</f>
        <v>N/A</v>
      </c>
      <c r="I84" s="92">
        <f t="shared" si="6"/>
        <v>-2.6240641687707957</v>
      </c>
      <c r="J84" s="103" t="str">
        <f>IF(AND('Test Sample Data'!M84&gt;=35,'Control Sample Data'!M84&gt;=35),"C",IF(AND('Test Sample Data'!M84&gt;=30,'Control Sample Data'!M84&gt;=30,OR(H84&gt;=0.05,H84="N/A")),"B",IF(OR(AND('Test Sample Data'!M84&gt;=30,'Control Sample Data'!M84&lt;=30),AND('Test Sample Data'!M84&lt;=30,'Control Sample Data'!M84&gt;=30)),"A","OKAY")))</f>
        <v>OKAY</v>
      </c>
      <c r="K84" s="133"/>
    </row>
    <row r="85" spans="1:18" ht="15" customHeight="1">
      <c r="A85" s="115" t="str">
        <f>'Gene Table'!D85</f>
        <v>Tnf</v>
      </c>
      <c r="B85" s="97" t="s">
        <v>591</v>
      </c>
      <c r="C85" s="98">
        <f>Calculations!BO86</f>
        <v>14.606608999999999</v>
      </c>
      <c r="D85" s="98">
        <f>Calculations!BP86</f>
        <v>15.078043000000001</v>
      </c>
      <c r="E85" s="99">
        <f t="shared" si="7"/>
        <v>4.008413868593637E-05</v>
      </c>
      <c r="F85" s="99">
        <f t="shared" si="8"/>
        <v>2.891057844066312E-05</v>
      </c>
      <c r="G85" s="98">
        <f t="shared" si="9"/>
        <v>1.3864869140617915</v>
      </c>
      <c r="H85" s="100" t="str">
        <f>IF(OR(COUNT(Calculations!BS86:CB86)&lt;3,COUNT(Calculations!CC86:CL86)&lt;3),"N/A",IF(ISERROR(TTEST(Calculations!CC86:CL86,Calculations!BS86:CB86,2,2)),"N/A",TTEST(Calculations!CC86:CL86,Calculations!BS86:CB86,2,2)))</f>
        <v>N/A</v>
      </c>
      <c r="I85" s="98">
        <f t="shared" si="6"/>
        <v>1.3864869140617915</v>
      </c>
      <c r="J85" s="103" t="str">
        <f>IF(AND('Test Sample Data'!M85&gt;=35,'Control Sample Data'!M85&gt;=35),"C",IF(AND('Test Sample Data'!M85&gt;=30,'Control Sample Data'!M85&gt;=30,OR(H85&gt;=0.05,H85="N/A")),"B",IF(OR(AND('Test Sample Data'!M85&gt;=30,'Control Sample Data'!M85&lt;=30),AND('Test Sample Data'!M85&lt;=30,'Control Sample Data'!M85&gt;=30)),"A","OKAY")))</f>
        <v>B</v>
      </c>
      <c r="K85" s="134"/>
      <c r="L85" s="135"/>
      <c r="M85" s="135"/>
      <c r="N85" s="136"/>
      <c r="O85" s="136"/>
      <c r="P85" s="135"/>
      <c r="Q85" s="137"/>
      <c r="R85" s="135"/>
    </row>
    <row r="86" spans="1:11" ht="15" customHeight="1">
      <c r="A86" s="115" t="str">
        <f>'Gene Table'!D86</f>
        <v>Xbp1</v>
      </c>
      <c r="B86" s="97" t="s">
        <v>597</v>
      </c>
      <c r="C86" s="116">
        <f>Calculations!BO87</f>
        <v>7.7468460000000015</v>
      </c>
      <c r="D86" s="116">
        <f>Calculations!BP87</f>
        <v>6.1167370000000005</v>
      </c>
      <c r="E86" s="99">
        <f t="shared" si="7"/>
        <v>0.004655506980944237</v>
      </c>
      <c r="F86" s="99">
        <f t="shared" si="8"/>
        <v>0.014410487976887834</v>
      </c>
      <c r="G86" s="98">
        <f t="shared" si="9"/>
        <v>0.3230637982843427</v>
      </c>
      <c r="H86" s="100" t="str">
        <f>IF(OR(COUNT(Calculations!BS87:CB87)&lt;3,COUNT(Calculations!CC87:CL87)&lt;3),"N/A",IF(ISERROR(TTEST(Calculations!CC87:CL87,Calculations!BS87:CB87,2,2)),"N/A",TTEST(Calculations!CC87:CL87,Calculations!BS87:CB87,2,2)))</f>
        <v>N/A</v>
      </c>
      <c r="I86" s="116">
        <f t="shared" si="6"/>
        <v>-3.095363842406929</v>
      </c>
      <c r="J86" s="103" t="str">
        <f>IF(AND('Test Sample Data'!M86&gt;=35,'Control Sample Data'!M86&gt;=35),"C",IF(AND('Test Sample Data'!M86&gt;=30,'Control Sample Data'!M86&gt;=30,OR(H86&gt;=0.05,H86="N/A")),"B",IF(OR(AND('Test Sample Data'!M86&gt;=30,'Control Sample Data'!M86&lt;=30),AND('Test Sample Data'!M86&lt;=30,'Control Sample Data'!M86&gt;=30)),"A","OKAY")))</f>
        <v>OKAY</v>
      </c>
      <c r="K86" s="132"/>
    </row>
    <row r="87" spans="1:11" ht="15" customHeight="1">
      <c r="A87" s="114" t="str">
        <f>'Gene Table'!D87</f>
        <v>Actb</v>
      </c>
      <c r="B87" s="91" t="s">
        <v>79</v>
      </c>
      <c r="C87" s="117">
        <f>Calculations!BO88</f>
        <v>6.940439000000001</v>
      </c>
      <c r="D87" s="117">
        <f>Calculations!BP88</f>
        <v>5.942367000000001</v>
      </c>
      <c r="E87" s="93">
        <f t="shared" si="7"/>
        <v>0.008141785902436282</v>
      </c>
      <c r="F87" s="93">
        <f t="shared" si="8"/>
        <v>0.016261825172959276</v>
      </c>
      <c r="G87" s="92">
        <f t="shared" si="9"/>
        <v>0.5006686405640817</v>
      </c>
      <c r="H87" s="94" t="str">
        <f>IF(OR(COUNT(Calculations!BS88:CB88)&lt;3,COUNT(Calculations!CC88:CL88)&lt;3),"N/A",IF(ISERROR(TTEST(Calculations!CC88:CL88,Calculations!BS88:CB88,2,2)),"N/A",TTEST(Calculations!CC88:CL88,Calculations!BS88:CB88,2,2)))</f>
        <v>N/A</v>
      </c>
      <c r="I87" s="92">
        <f t="shared" si="6"/>
        <v>-1.997329009608717</v>
      </c>
      <c r="J87" s="103" t="str">
        <f>IF(AND('Test Sample Data'!M87&gt;=35,'Control Sample Data'!M87&gt;=35),"C",IF(AND('Test Sample Data'!M87&gt;=30,'Control Sample Data'!M87&gt;=30,OR(H87&gt;=0.05,H87="N/A")),"B",IF(OR(AND('Test Sample Data'!M87&gt;=30,'Control Sample Data'!M87&lt;=30),AND('Test Sample Data'!M87&lt;=30,'Control Sample Data'!M87&gt;=30)),"A","OKAY")))</f>
        <v>OKAY</v>
      </c>
      <c r="K87" s="49"/>
    </row>
    <row r="88" spans="1:10" ht="15" customHeight="1">
      <c r="A88" s="114" t="str">
        <f>'Gene Table'!D88</f>
        <v>B2m</v>
      </c>
      <c r="B88" s="91" t="s">
        <v>81</v>
      </c>
      <c r="C88" s="92">
        <f>Calculations!BO89</f>
        <v>0</v>
      </c>
      <c r="D88" s="92">
        <f>Calculations!BP89</f>
        <v>0</v>
      </c>
      <c r="E88" s="93">
        <f t="shared" si="7"/>
        <v>1</v>
      </c>
      <c r="F88" s="93">
        <f t="shared" si="8"/>
        <v>1</v>
      </c>
      <c r="G88" s="92">
        <f t="shared" si="9"/>
        <v>1</v>
      </c>
      <c r="H88" s="94" t="str">
        <f>IF(OR(COUNT(Calculations!BS89:CB89)&lt;3,COUNT(Calculations!CC89:CL89)&lt;3),"N/A",IF(ISERROR(TTEST(Calculations!CC89:CL89,Calculations!BS89:CB89,2,2)),"N/A",TTEST(Calculations!CC89:CL89,Calculations!BS89:CB89,2,2)))</f>
        <v>N/A</v>
      </c>
      <c r="I88" s="92">
        <f t="shared" si="6"/>
        <v>-1</v>
      </c>
      <c r="J88" s="103" t="str">
        <f>IF(AND('Test Sample Data'!M88&gt;=35,'Control Sample Data'!M88&gt;=35),"C",IF(AND('Test Sample Data'!M88&gt;=30,'Control Sample Data'!M88&gt;=30,OR(H88&gt;=0.05,H88="N/A")),"B",IF(OR(AND('Test Sample Data'!M88&gt;=30,'Control Sample Data'!M88&lt;=30),AND('Test Sample Data'!M88&lt;=30,'Control Sample Data'!M88&gt;=30)),"A","OKAY")))</f>
        <v>OKAY</v>
      </c>
    </row>
    <row r="89" spans="1:10" ht="15" customHeight="1">
      <c r="A89" s="90" t="str">
        <f>'Gene Table'!D89</f>
        <v>Gapdh</v>
      </c>
      <c r="B89" s="118" t="s">
        <v>83</v>
      </c>
      <c r="C89" s="92">
        <f>Calculations!BO90</f>
        <v>6.6686450000000015</v>
      </c>
      <c r="D89" s="92">
        <f>Calculations!BP90</f>
        <v>5.044408999999998</v>
      </c>
      <c r="E89" s="93">
        <f t="shared" si="7"/>
        <v>0.009829644798560458</v>
      </c>
      <c r="F89" s="93">
        <f t="shared" si="8"/>
        <v>0.03030271774480189</v>
      </c>
      <c r="G89" s="92">
        <f t="shared" si="9"/>
        <v>0.3243816241613058</v>
      </c>
      <c r="H89" s="94" t="str">
        <f>IF(OR(COUNT(Calculations!BS90:CB90)&lt;3,COUNT(Calculations!CC90:CL90)&lt;3),"N/A",IF(ISERROR(TTEST(Calculations!CC90:CL90,Calculations!BS90:CB90,2,2)),"N/A",TTEST(Calculations!CC90:CL90,Calculations!BS90:CB90,2,2)))</f>
        <v>N/A</v>
      </c>
      <c r="I89" s="92">
        <f t="shared" si="6"/>
        <v>-3.082788683192265</v>
      </c>
      <c r="J89" s="103" t="str">
        <f>IF(AND('Test Sample Data'!M89&gt;=35,'Control Sample Data'!M89&gt;=35),"C",IF(AND('Test Sample Data'!M89&gt;=30,'Control Sample Data'!M89&gt;=30,OR(H89&gt;=0.05,H89="N/A")),"B",IF(OR(AND('Test Sample Data'!M89&gt;=30,'Control Sample Data'!M89&lt;=30),AND('Test Sample Data'!M89&lt;=30,'Control Sample Data'!M89&gt;=30)),"A","OKAY")))</f>
        <v>OKAY</v>
      </c>
    </row>
    <row r="90" spans="1:10" ht="15" customHeight="1">
      <c r="A90" s="95" t="str">
        <f>'Gene Table'!D90</f>
        <v>Gusb</v>
      </c>
      <c r="B90" s="91" t="s">
        <v>85</v>
      </c>
      <c r="C90" s="92">
        <f>Calculations!BO91</f>
        <v>11.466337</v>
      </c>
      <c r="D90" s="92">
        <f>Calculations!BP91</f>
        <v>10.048008</v>
      </c>
      <c r="E90" s="93">
        <f t="shared" si="7"/>
        <v>0.0003534179656087194</v>
      </c>
      <c r="F90" s="93">
        <f t="shared" si="8"/>
        <v>0.0009446005526464045</v>
      </c>
      <c r="G90" s="92">
        <f t="shared" si="9"/>
        <v>0.3741454148196074</v>
      </c>
      <c r="H90" s="94" t="str">
        <f>IF(OR(COUNT(Calculations!BS91:CB91)&lt;3,COUNT(Calculations!CC91:CL91)&lt;3),"N/A",IF(ISERROR(TTEST(Calculations!CC91:CL91,Calculations!BS91:CB91,2,2)),"N/A",TTEST(Calculations!CC91:CL91,Calculations!BS91:CB91,2,2)))</f>
        <v>N/A</v>
      </c>
      <c r="I90" s="92">
        <f t="shared" si="6"/>
        <v>-2.6727575974227715</v>
      </c>
      <c r="J90" s="103" t="str">
        <f>IF(AND('Test Sample Data'!M90&gt;=35,'Control Sample Data'!M90&gt;=35),"C",IF(AND('Test Sample Data'!M90&gt;=30,'Control Sample Data'!M90&gt;=30,OR(H90&gt;=0.05,H90="N/A")),"B",IF(OR(AND('Test Sample Data'!M90&gt;=30,'Control Sample Data'!M90&lt;=30),AND('Test Sample Data'!M90&lt;=30,'Control Sample Data'!M90&gt;=30)),"A","OKAY")))</f>
        <v>OKAY</v>
      </c>
    </row>
    <row r="91" spans="1:10" ht="15" customHeight="1">
      <c r="A91" s="95" t="str">
        <f>'Gene Table'!D91</f>
        <v>Hsp90ab1</v>
      </c>
      <c r="B91" s="91" t="s">
        <v>86</v>
      </c>
      <c r="C91" s="92">
        <f>Calculations!BO92</f>
        <v>4.500344999999999</v>
      </c>
      <c r="D91" s="92">
        <f>Calculations!BP92</f>
        <v>4.654447000000001</v>
      </c>
      <c r="E91" s="93">
        <f t="shared" si="7"/>
        <v>0.044183606679591494</v>
      </c>
      <c r="F91" s="93">
        <f t="shared" si="8"/>
        <v>0.03970743556030975</v>
      </c>
      <c r="G91" s="92">
        <f t="shared" si="9"/>
        <v>1.1127287888557573</v>
      </c>
      <c r="H91" s="94" t="str">
        <f>IF(OR(COUNT(Calculations!BS92:CB92)&lt;3,COUNT(Calculations!CC92:CL92)&lt;3),"N/A",IF(ISERROR(TTEST(Calculations!CC92:CL92,Calculations!BS92:CB92,2,2)),"N/A",TTEST(Calculations!CC92:CL92,Calculations!BS92:CB92,2,2)))</f>
        <v>N/A</v>
      </c>
      <c r="I91" s="92">
        <f t="shared" si="6"/>
        <v>1.1127287888557573</v>
      </c>
      <c r="J91" s="103" t="str">
        <f>IF(AND('Test Sample Data'!M91&gt;=35,'Control Sample Data'!M91&gt;=35),"C",IF(AND('Test Sample Data'!M91&gt;=30,'Control Sample Data'!M91&gt;=30,OR(H91&gt;=0.05,H91="N/A")),"B",IF(OR(AND('Test Sample Data'!M91&gt;=30,'Control Sample Data'!M91&lt;=30),AND('Test Sample Data'!M91&lt;=30,'Control Sample Data'!M91&gt;=30)),"A","OKAY")))</f>
        <v>OKAY</v>
      </c>
    </row>
    <row r="92" spans="1:9" ht="12.75">
      <c r="A92" s="119"/>
      <c r="B92" s="120"/>
      <c r="C92" s="121"/>
      <c r="D92" s="122"/>
      <c r="E92" s="123"/>
      <c r="F92" s="123"/>
      <c r="G92" s="124"/>
      <c r="H92" s="121"/>
      <c r="I92" s="124"/>
    </row>
    <row r="93" spans="1:9" ht="12.75">
      <c r="A93" s="119"/>
      <c r="B93" s="120"/>
      <c r="C93" s="121"/>
      <c r="D93" s="125"/>
      <c r="E93" s="123"/>
      <c r="F93" s="123"/>
      <c r="G93" s="124"/>
      <c r="H93" s="121"/>
      <c r="I93" s="124"/>
    </row>
    <row r="94" spans="1:9" ht="12.75">
      <c r="A94" s="119"/>
      <c r="B94" s="120"/>
      <c r="C94" s="121"/>
      <c r="D94" s="125"/>
      <c r="E94" s="123"/>
      <c r="F94" s="123"/>
      <c r="G94" s="124"/>
      <c r="H94" s="121"/>
      <c r="I94" s="124"/>
    </row>
    <row r="95" spans="1:9" ht="12.75">
      <c r="A95" s="119"/>
      <c r="B95" s="120"/>
      <c r="C95" s="121"/>
      <c r="D95" s="125"/>
      <c r="E95" s="123"/>
      <c r="F95" s="123"/>
      <c r="G95" s="124"/>
      <c r="H95" s="121"/>
      <c r="I95" s="124"/>
    </row>
    <row r="96" spans="1:9" ht="12.75">
      <c r="A96" s="119"/>
      <c r="B96" s="120"/>
      <c r="C96" s="126"/>
      <c r="D96" s="125"/>
      <c r="E96" s="123"/>
      <c r="F96" s="123"/>
      <c r="G96" s="124"/>
      <c r="H96" s="121"/>
      <c r="I96" s="124"/>
    </row>
    <row r="97" spans="1:9" ht="12.75">
      <c r="A97" s="49"/>
      <c r="B97" s="120"/>
      <c r="C97" s="127"/>
      <c r="D97" s="125"/>
      <c r="E97" s="123"/>
      <c r="F97" s="123"/>
      <c r="G97" s="124"/>
      <c r="H97" s="121"/>
      <c r="I97" s="124"/>
    </row>
    <row r="98" spans="3:9" ht="12.75">
      <c r="C98" s="121"/>
      <c r="D98" s="125"/>
      <c r="E98" s="123"/>
      <c r="F98" s="123"/>
      <c r="G98" s="124"/>
      <c r="H98" s="121"/>
      <c r="I98" s="124"/>
    </row>
    <row r="99" spans="1:9" ht="12.75">
      <c r="A99" s="128"/>
      <c r="C99" s="121"/>
      <c r="D99" s="125"/>
      <c r="E99" s="123"/>
      <c r="F99" s="123"/>
      <c r="G99" s="124"/>
      <c r="H99" s="121"/>
      <c r="I99" s="124"/>
    </row>
    <row r="100" spans="1:9" ht="12.75">
      <c r="A100" s="128"/>
      <c r="C100" s="121"/>
      <c r="D100" s="125"/>
      <c r="E100" s="123"/>
      <c r="F100" s="123"/>
      <c r="G100" s="124"/>
      <c r="H100" s="121"/>
      <c r="I100" s="124"/>
    </row>
    <row r="101" spans="1:9" ht="12.75">
      <c r="A101" s="129"/>
      <c r="C101" s="121"/>
      <c r="D101" s="125"/>
      <c r="E101" s="123"/>
      <c r="F101" s="123"/>
      <c r="G101" s="124"/>
      <c r="H101" s="121"/>
      <c r="I101" s="124"/>
    </row>
    <row r="102" spans="1:9" ht="12.75">
      <c r="A102" s="129"/>
      <c r="C102" s="121"/>
      <c r="D102" s="125"/>
      <c r="E102" s="123"/>
      <c r="F102" s="123"/>
      <c r="G102" s="124"/>
      <c r="H102" s="121"/>
      <c r="I102" s="124"/>
    </row>
    <row r="103" spans="1:9" ht="12.75">
      <c r="A103" s="128"/>
      <c r="C103" s="121"/>
      <c r="D103" s="125"/>
      <c r="E103" s="123"/>
      <c r="F103" s="123"/>
      <c r="G103" s="124"/>
      <c r="H103" s="121"/>
      <c r="I103" s="124"/>
    </row>
    <row r="104" spans="1:9" ht="12.75">
      <c r="A104" s="128"/>
      <c r="C104" s="121"/>
      <c r="D104" s="125"/>
      <c r="E104" s="123"/>
      <c r="F104" s="123"/>
      <c r="G104" s="124"/>
      <c r="H104" s="121"/>
      <c r="I104" s="124"/>
    </row>
    <row r="105" spans="1:9" ht="12.75">
      <c r="A105" s="128"/>
      <c r="C105" s="121"/>
      <c r="D105" s="125"/>
      <c r="E105" s="123"/>
      <c r="F105" s="123"/>
      <c r="G105" s="124"/>
      <c r="H105" s="121"/>
      <c r="I105" s="124"/>
    </row>
    <row r="106" spans="1:9" ht="12.75">
      <c r="A106" s="128"/>
      <c r="C106" s="121"/>
      <c r="D106" s="125"/>
      <c r="E106" s="123"/>
      <c r="F106" s="123"/>
      <c r="G106" s="124"/>
      <c r="H106" s="121"/>
      <c r="I106" s="124"/>
    </row>
    <row r="107" spans="1:9" ht="12.75">
      <c r="A107" s="129"/>
      <c r="C107" s="121"/>
      <c r="D107" s="125"/>
      <c r="E107" s="123"/>
      <c r="F107" s="123"/>
      <c r="G107" s="124"/>
      <c r="H107" s="121"/>
      <c r="I107" s="124"/>
    </row>
    <row r="108" spans="1:9" ht="12.75">
      <c r="A108" s="129"/>
      <c r="C108" s="121"/>
      <c r="D108" s="125"/>
      <c r="E108" s="123"/>
      <c r="F108" s="123"/>
      <c r="G108" s="124"/>
      <c r="H108" s="121"/>
      <c r="I108" s="124"/>
    </row>
    <row r="109" spans="1:9" ht="12.75">
      <c r="A109" s="128"/>
      <c r="C109" s="121"/>
      <c r="D109" s="125"/>
      <c r="E109" s="123"/>
      <c r="F109" s="123"/>
      <c r="G109" s="124"/>
      <c r="H109" s="121"/>
      <c r="I109" s="124"/>
    </row>
    <row r="110" spans="3:9" ht="12.75">
      <c r="C110" s="121"/>
      <c r="D110" s="130"/>
      <c r="E110" s="131"/>
      <c r="F110" s="123"/>
      <c r="G110" s="124"/>
      <c r="H110" s="121"/>
      <c r="I110" s="124"/>
    </row>
    <row r="111" spans="3:9" ht="12.75">
      <c r="C111" s="121"/>
      <c r="D111" s="125"/>
      <c r="E111" s="123"/>
      <c r="F111" s="123"/>
      <c r="G111" s="124"/>
      <c r="H111" s="121"/>
      <c r="I111" s="124"/>
    </row>
    <row r="112" spans="3:9" ht="12.75">
      <c r="C112" s="121"/>
      <c r="D112" s="125"/>
      <c r="E112" s="123"/>
      <c r="F112" s="123"/>
      <c r="G112" s="124"/>
      <c r="H112" s="121"/>
      <c r="I112" s="124"/>
    </row>
    <row r="113" spans="3:9" ht="12.75">
      <c r="C113" s="121"/>
      <c r="D113" s="125"/>
      <c r="E113" s="123"/>
      <c r="F113" s="123"/>
      <c r="G113" s="124"/>
      <c r="H113" s="121"/>
      <c r="I113" s="124"/>
    </row>
    <row r="114" spans="3:9" ht="12.75">
      <c r="C114" s="121"/>
      <c r="D114" s="125"/>
      <c r="E114" s="123"/>
      <c r="F114" s="123"/>
      <c r="G114" s="124"/>
      <c r="H114" s="121"/>
      <c r="I114" s="124"/>
    </row>
    <row r="115" spans="3:9" ht="12.75">
      <c r="C115" s="121"/>
      <c r="D115" s="125"/>
      <c r="E115" s="123"/>
      <c r="F115" s="123"/>
      <c r="G115" s="124"/>
      <c r="H115" s="121"/>
      <c r="I115" s="124"/>
    </row>
    <row r="116" spans="3:9" ht="12.75">
      <c r="C116" s="121"/>
      <c r="D116" s="125"/>
      <c r="E116" s="123"/>
      <c r="F116" s="123"/>
      <c r="G116" s="124"/>
      <c r="H116" s="121"/>
      <c r="I116" s="124"/>
    </row>
    <row r="117" spans="3:9" ht="12.75">
      <c r="C117" s="121"/>
      <c r="D117" s="125"/>
      <c r="E117" s="123"/>
      <c r="F117" s="123"/>
      <c r="G117" s="124"/>
      <c r="H117" s="121"/>
      <c r="I117" s="124"/>
    </row>
    <row r="118" spans="3:9" ht="12.75">
      <c r="C118" s="121"/>
      <c r="D118" s="125"/>
      <c r="E118" s="123"/>
      <c r="F118" s="123"/>
      <c r="G118" s="124"/>
      <c r="H118" s="121"/>
      <c r="I118" s="124"/>
    </row>
    <row r="119" spans="3:9" ht="12.75">
      <c r="C119" s="121"/>
      <c r="D119" s="125"/>
      <c r="E119" s="123"/>
      <c r="F119" s="123"/>
      <c r="G119" s="124"/>
      <c r="H119" s="121"/>
      <c r="I119" s="124"/>
    </row>
    <row r="120" spans="3:9" ht="12.75">
      <c r="C120" s="121"/>
      <c r="D120" s="130"/>
      <c r="E120" s="131"/>
      <c r="F120" s="123"/>
      <c r="G120" s="124"/>
      <c r="H120" s="121"/>
      <c r="I120" s="124"/>
    </row>
    <row r="121" spans="3:9" ht="12.75">
      <c r="C121" s="121"/>
      <c r="D121" s="125"/>
      <c r="E121" s="123"/>
      <c r="F121" s="123"/>
      <c r="G121" s="124"/>
      <c r="H121" s="121"/>
      <c r="I121" s="124"/>
    </row>
    <row r="122" spans="3:9" ht="12.75">
      <c r="C122" s="121"/>
      <c r="D122" s="125"/>
      <c r="E122" s="123"/>
      <c r="F122" s="123"/>
      <c r="G122" s="124"/>
      <c r="H122" s="121"/>
      <c r="I122" s="124"/>
    </row>
    <row r="123" spans="3:9" ht="12.75">
      <c r="C123" s="121"/>
      <c r="D123" s="125"/>
      <c r="E123" s="123"/>
      <c r="F123" s="123"/>
      <c r="G123" s="124"/>
      <c r="H123" s="121"/>
      <c r="I123" s="124"/>
    </row>
    <row r="124" spans="3:9" ht="12.75">
      <c r="C124" s="121"/>
      <c r="D124" s="125"/>
      <c r="E124" s="123"/>
      <c r="F124" s="123"/>
      <c r="G124" s="124"/>
      <c r="H124" s="121"/>
      <c r="I124" s="124"/>
    </row>
    <row r="125" spans="3:9" ht="12.75">
      <c r="C125" s="121"/>
      <c r="D125" s="130"/>
      <c r="E125" s="131"/>
      <c r="F125" s="123"/>
      <c r="G125" s="124"/>
      <c r="H125" s="121"/>
      <c r="I125" s="124"/>
    </row>
    <row r="126" spans="3:9" ht="12.75">
      <c r="C126" s="121"/>
      <c r="D126" s="125"/>
      <c r="E126" s="123"/>
      <c r="F126" s="123"/>
      <c r="G126" s="124"/>
      <c r="H126" s="121"/>
      <c r="I126" s="124"/>
    </row>
    <row r="127" spans="3:9" ht="12.75">
      <c r="C127" s="121"/>
      <c r="D127" s="125"/>
      <c r="E127" s="123"/>
      <c r="F127" s="123"/>
      <c r="G127" s="124"/>
      <c r="H127" s="121"/>
      <c r="I127" s="124"/>
    </row>
    <row r="128" spans="3:9" ht="12.75">
      <c r="C128" s="121"/>
      <c r="D128" s="125"/>
      <c r="E128" s="123"/>
      <c r="F128" s="123"/>
      <c r="G128" s="124"/>
      <c r="H128" s="121"/>
      <c r="I128" s="124"/>
    </row>
    <row r="129" spans="3:9" ht="12.75">
      <c r="C129" s="121"/>
      <c r="D129" s="125"/>
      <c r="E129" s="123"/>
      <c r="F129" s="123"/>
      <c r="G129" s="124"/>
      <c r="H129" s="121"/>
      <c r="I129" s="124"/>
    </row>
    <row r="130" spans="3:9" ht="12.75">
      <c r="C130" s="121"/>
      <c r="D130" s="130"/>
      <c r="E130" s="131"/>
      <c r="F130" s="123"/>
      <c r="G130" s="124"/>
      <c r="H130" s="121"/>
      <c r="I130" s="124"/>
    </row>
    <row r="131" spans="3:9" ht="12.75">
      <c r="C131" s="121"/>
      <c r="D131" s="125"/>
      <c r="E131" s="123"/>
      <c r="F131" s="123"/>
      <c r="G131" s="124"/>
      <c r="H131" s="121"/>
      <c r="I131" s="124"/>
    </row>
    <row r="132" spans="3:9" ht="12.75">
      <c r="C132" s="121"/>
      <c r="D132" s="125"/>
      <c r="E132" s="123"/>
      <c r="F132" s="123"/>
      <c r="G132" s="124"/>
      <c r="H132" s="121"/>
      <c r="I132" s="124"/>
    </row>
    <row r="133" spans="3:9" ht="12.75">
      <c r="C133" s="121"/>
      <c r="D133" s="130"/>
      <c r="E133" s="131"/>
      <c r="F133" s="123"/>
      <c r="G133" s="124"/>
      <c r="H133" s="121"/>
      <c r="I133" s="124"/>
    </row>
    <row r="134" spans="3:9" ht="12.75">
      <c r="C134" s="121"/>
      <c r="D134" s="130"/>
      <c r="E134" s="131"/>
      <c r="F134" s="123"/>
      <c r="G134" s="124"/>
      <c r="H134" s="121"/>
      <c r="I134" s="124"/>
    </row>
    <row r="135" spans="3:9" ht="12.75">
      <c r="C135" s="121"/>
      <c r="D135" s="130"/>
      <c r="E135" s="131"/>
      <c r="F135" s="123"/>
      <c r="G135" s="124"/>
      <c r="H135" s="121"/>
      <c r="I135" s="124"/>
    </row>
    <row r="136" spans="3:9" ht="12.75">
      <c r="C136" s="121"/>
      <c r="D136" s="130"/>
      <c r="E136" s="131"/>
      <c r="F136" s="123"/>
      <c r="G136" s="124"/>
      <c r="H136" s="121"/>
      <c r="I136" s="124"/>
    </row>
    <row r="137" spans="3:9" ht="12.75">
      <c r="C137" s="121"/>
      <c r="D137" s="130"/>
      <c r="E137" s="131"/>
      <c r="F137" s="123"/>
      <c r="G137" s="124"/>
      <c r="H137" s="121"/>
      <c r="I137" s="124"/>
    </row>
    <row r="138" spans="3:9" ht="12.75">
      <c r="C138" s="121"/>
      <c r="D138" s="125"/>
      <c r="E138" s="123"/>
      <c r="F138" s="123"/>
      <c r="G138" s="124"/>
      <c r="H138" s="121"/>
      <c r="I138" s="124"/>
    </row>
    <row r="139" spans="3:9" ht="12.75">
      <c r="C139" s="121"/>
      <c r="D139" s="125"/>
      <c r="E139" s="123"/>
      <c r="F139" s="123"/>
      <c r="G139" s="124"/>
      <c r="H139" s="121"/>
      <c r="I139" s="124"/>
    </row>
    <row r="140" spans="3:9" ht="12.75">
      <c r="C140" s="121"/>
      <c r="D140" s="125"/>
      <c r="E140" s="123"/>
      <c r="F140" s="123"/>
      <c r="G140" s="124"/>
      <c r="H140" s="121"/>
      <c r="I140" s="124"/>
    </row>
    <row r="141" spans="3:9" ht="12.75">
      <c r="C141" s="121"/>
      <c r="D141" s="130"/>
      <c r="E141" s="131"/>
      <c r="F141" s="123"/>
      <c r="G141" s="124"/>
      <c r="H141" s="121"/>
      <c r="I141" s="124"/>
    </row>
    <row r="142" spans="3:9" ht="12.75">
      <c r="C142" s="121"/>
      <c r="D142" s="130"/>
      <c r="E142" s="131"/>
      <c r="F142" s="123"/>
      <c r="G142" s="124"/>
      <c r="H142" s="121"/>
      <c r="I142" s="124"/>
    </row>
    <row r="143" spans="3:9" ht="12.75">
      <c r="C143" s="121"/>
      <c r="D143" s="125"/>
      <c r="E143" s="123"/>
      <c r="F143" s="123"/>
      <c r="G143" s="124"/>
      <c r="H143" s="121"/>
      <c r="I143" s="124"/>
    </row>
    <row r="144" spans="3:9" ht="12.75">
      <c r="C144" s="121"/>
      <c r="D144" s="130"/>
      <c r="E144" s="131"/>
      <c r="F144" s="123"/>
      <c r="G144" s="124"/>
      <c r="H144" s="121"/>
      <c r="I144" s="124"/>
    </row>
    <row r="145" spans="3:9" ht="12.75">
      <c r="C145" s="121"/>
      <c r="D145" s="125"/>
      <c r="E145" s="123"/>
      <c r="F145" s="123"/>
      <c r="G145" s="124"/>
      <c r="H145" s="121"/>
      <c r="I145" s="124"/>
    </row>
    <row r="146" spans="3:9" ht="12.75">
      <c r="C146" s="121"/>
      <c r="D146" s="130"/>
      <c r="E146" s="131"/>
      <c r="F146" s="123"/>
      <c r="G146" s="124"/>
      <c r="H146" s="121"/>
      <c r="I146" s="124"/>
    </row>
    <row r="147" spans="3:9" ht="12.75">
      <c r="C147" s="121"/>
      <c r="D147" s="125"/>
      <c r="E147" s="123"/>
      <c r="F147" s="123"/>
      <c r="G147" s="124"/>
      <c r="H147" s="121"/>
      <c r="I147" s="124"/>
    </row>
    <row r="148" spans="3:9" ht="12.75">
      <c r="C148" s="121"/>
      <c r="D148" s="125"/>
      <c r="E148" s="123"/>
      <c r="F148" s="123"/>
      <c r="G148" s="124"/>
      <c r="H148" s="121"/>
      <c r="I148" s="124"/>
    </row>
    <row r="149" spans="3:9" ht="12.75">
      <c r="C149" s="121"/>
      <c r="D149" s="125"/>
      <c r="E149" s="123"/>
      <c r="F149" s="123"/>
      <c r="G149" s="124"/>
      <c r="H149" s="121"/>
      <c r="I149" s="124"/>
    </row>
    <row r="150" spans="3:9" ht="12.75">
      <c r="C150" s="121"/>
      <c r="D150" s="125"/>
      <c r="E150" s="123"/>
      <c r="F150" s="123"/>
      <c r="G150" s="124"/>
      <c r="H150" s="121"/>
      <c r="I150" s="124"/>
    </row>
    <row r="151" spans="3:9" ht="12.75">
      <c r="C151" s="121"/>
      <c r="D151" s="125"/>
      <c r="E151" s="123"/>
      <c r="F151" s="123"/>
      <c r="G151" s="124"/>
      <c r="H151" s="121"/>
      <c r="I151" s="124"/>
    </row>
    <row r="152" spans="3:9" ht="12.75">
      <c r="C152" s="121"/>
      <c r="D152" s="130"/>
      <c r="E152" s="131"/>
      <c r="F152" s="123"/>
      <c r="G152" s="124"/>
      <c r="H152" s="121"/>
      <c r="I152" s="124"/>
    </row>
    <row r="153" spans="3:9" ht="12.75">
      <c r="C153" s="121"/>
      <c r="D153" s="130"/>
      <c r="E153" s="131"/>
      <c r="F153" s="123"/>
      <c r="G153" s="124"/>
      <c r="H153" s="121"/>
      <c r="I153" s="124"/>
    </row>
    <row r="154" spans="3:9" ht="12.75">
      <c r="C154" s="121"/>
      <c r="D154" s="130"/>
      <c r="E154" s="131"/>
      <c r="F154" s="123"/>
      <c r="G154" s="124"/>
      <c r="H154" s="121"/>
      <c r="I154" s="124"/>
    </row>
    <row r="155" spans="3:9" ht="12.75">
      <c r="C155" s="121"/>
      <c r="D155" s="125"/>
      <c r="E155" s="123"/>
      <c r="F155" s="123"/>
      <c r="G155" s="124"/>
      <c r="H155" s="121"/>
      <c r="I155" s="124"/>
    </row>
    <row r="156" spans="3:9" ht="12.75">
      <c r="C156" s="121"/>
      <c r="D156" s="125"/>
      <c r="E156" s="123"/>
      <c r="F156" s="123"/>
      <c r="G156" s="124"/>
      <c r="H156" s="121"/>
      <c r="I156" s="124"/>
    </row>
    <row r="157" spans="3:9" ht="12.75">
      <c r="C157" s="121"/>
      <c r="D157" s="125"/>
      <c r="E157" s="123"/>
      <c r="F157" s="123"/>
      <c r="G157" s="124"/>
      <c r="H157" s="121"/>
      <c r="I157" s="124"/>
    </row>
    <row r="158" spans="3:9" ht="12.75">
      <c r="C158" s="121"/>
      <c r="D158" s="125"/>
      <c r="E158" s="123"/>
      <c r="F158" s="123"/>
      <c r="G158" s="124"/>
      <c r="H158" s="121"/>
      <c r="I158" s="124"/>
    </row>
    <row r="159" spans="3:9" ht="12.75">
      <c r="C159" s="121"/>
      <c r="D159" s="125"/>
      <c r="E159" s="123"/>
      <c r="F159" s="123"/>
      <c r="G159" s="124"/>
      <c r="H159" s="121"/>
      <c r="I159" s="124"/>
    </row>
    <row r="160" spans="3:9" ht="12.75">
      <c r="C160" s="121"/>
      <c r="D160" s="125"/>
      <c r="E160" s="123"/>
      <c r="F160" s="123"/>
      <c r="G160" s="124"/>
      <c r="H160" s="121"/>
      <c r="I160" s="124"/>
    </row>
    <row r="161" spans="3:9" ht="12.75">
      <c r="C161" s="121"/>
      <c r="D161" s="125"/>
      <c r="E161" s="123"/>
      <c r="F161" s="123"/>
      <c r="G161" s="124"/>
      <c r="H161" s="121"/>
      <c r="I161" s="124"/>
    </row>
    <row r="162" spans="3:9" ht="12.75">
      <c r="C162" s="121"/>
      <c r="D162" s="125"/>
      <c r="E162" s="123"/>
      <c r="F162" s="123"/>
      <c r="G162" s="124"/>
      <c r="H162" s="121"/>
      <c r="I162" s="124"/>
    </row>
    <row r="163" spans="3:9" ht="12.75">
      <c r="C163" s="121"/>
      <c r="D163" s="130"/>
      <c r="E163" s="131"/>
      <c r="F163" s="123"/>
      <c r="G163" s="124"/>
      <c r="H163" s="121"/>
      <c r="I163" s="124"/>
    </row>
    <row r="164" spans="3:9" ht="12.75">
      <c r="C164" s="121"/>
      <c r="D164" s="125"/>
      <c r="E164" s="123"/>
      <c r="F164" s="123"/>
      <c r="G164" s="124"/>
      <c r="H164" s="121"/>
      <c r="I164" s="124"/>
    </row>
    <row r="165" spans="3:9" ht="12.75">
      <c r="C165" s="121"/>
      <c r="D165" s="125"/>
      <c r="E165" s="123"/>
      <c r="F165" s="123"/>
      <c r="G165" s="124"/>
      <c r="H165" s="121"/>
      <c r="I165" s="124"/>
    </row>
    <row r="166" spans="3:9" ht="12.75">
      <c r="C166" s="121"/>
      <c r="D166" s="125"/>
      <c r="E166" s="123"/>
      <c r="F166" s="123"/>
      <c r="G166" s="124"/>
      <c r="H166" s="121"/>
      <c r="I166" s="124"/>
    </row>
    <row r="167" spans="3:9" ht="12.75">
      <c r="C167" s="121"/>
      <c r="D167" s="125"/>
      <c r="E167" s="123"/>
      <c r="F167" s="123"/>
      <c r="G167" s="124"/>
      <c r="H167" s="121"/>
      <c r="I167" s="124"/>
    </row>
    <row r="168" spans="3:9" ht="12.75">
      <c r="C168" s="121"/>
      <c r="D168" s="130"/>
      <c r="E168" s="131"/>
      <c r="F168" s="123"/>
      <c r="G168" s="124"/>
      <c r="H168" s="121"/>
      <c r="I168" s="124"/>
    </row>
    <row r="169" spans="3:9" ht="12.75">
      <c r="C169" s="121"/>
      <c r="D169" s="125"/>
      <c r="E169" s="123"/>
      <c r="F169" s="123"/>
      <c r="G169" s="124"/>
      <c r="H169" s="121"/>
      <c r="I169" s="124"/>
    </row>
    <row r="170" spans="3:9" ht="12.75">
      <c r="C170" s="121"/>
      <c r="D170" s="130"/>
      <c r="E170" s="131"/>
      <c r="F170" s="123"/>
      <c r="G170" s="124"/>
      <c r="H170" s="121"/>
      <c r="I170" s="124"/>
    </row>
    <row r="171" spans="3:9" ht="12.75">
      <c r="C171" s="121"/>
      <c r="D171" s="125"/>
      <c r="E171" s="123"/>
      <c r="F171" s="123"/>
      <c r="G171" s="124"/>
      <c r="H171" s="121"/>
      <c r="I171" s="124"/>
    </row>
    <row r="172" spans="3:9" ht="12.75">
      <c r="C172" s="121"/>
      <c r="D172" s="138"/>
      <c r="E172" s="123"/>
      <c r="F172" s="123"/>
      <c r="G172" s="124"/>
      <c r="H172" s="121"/>
      <c r="I172" s="124"/>
    </row>
    <row r="173" spans="3:9" ht="12.75">
      <c r="C173" s="121"/>
      <c r="D173" s="139"/>
      <c r="E173" s="123"/>
      <c r="F173" s="123"/>
      <c r="G173" s="124"/>
      <c r="H173" s="121"/>
      <c r="I173" s="124"/>
    </row>
    <row r="174" spans="3:9" ht="12.75">
      <c r="C174" s="121"/>
      <c r="D174" s="140"/>
      <c r="E174" s="131"/>
      <c r="F174" s="123"/>
      <c r="G174" s="124"/>
      <c r="H174" s="121"/>
      <c r="I174" s="124"/>
    </row>
    <row r="175" spans="3:9" ht="12.75">
      <c r="C175" s="121"/>
      <c r="D175" s="140"/>
      <c r="E175" s="131"/>
      <c r="F175" s="123"/>
      <c r="G175" s="124"/>
      <c r="H175" s="121"/>
      <c r="I175" s="124"/>
    </row>
    <row r="176" spans="3:9" ht="12.75">
      <c r="C176" s="121"/>
      <c r="D176" s="141"/>
      <c r="E176" s="123"/>
      <c r="F176" s="121"/>
      <c r="G176" s="124"/>
      <c r="H176" s="121"/>
      <c r="I176" s="124"/>
    </row>
    <row r="177" spans="3:9" ht="12.75">
      <c r="C177" s="121"/>
      <c r="D177" s="141"/>
      <c r="E177" s="123"/>
      <c r="F177" s="121"/>
      <c r="G177" s="124"/>
      <c r="H177" s="121"/>
      <c r="I177" s="124"/>
    </row>
    <row r="178" spans="3:9" ht="12.75">
      <c r="C178" s="121"/>
      <c r="D178" s="122"/>
      <c r="E178" s="123"/>
      <c r="F178" s="121"/>
      <c r="G178" s="124"/>
      <c r="H178" s="121"/>
      <c r="I178" s="124"/>
    </row>
    <row r="179" spans="3:9" ht="12.75">
      <c r="C179" s="121"/>
      <c r="D179" s="125"/>
      <c r="E179" s="123"/>
      <c r="F179" s="121"/>
      <c r="G179" s="124"/>
      <c r="H179" s="121"/>
      <c r="I179" s="124"/>
    </row>
    <row r="180" spans="3:9" ht="12.75">
      <c r="C180" s="121"/>
      <c r="D180" s="125"/>
      <c r="E180" s="123"/>
      <c r="F180" s="121"/>
      <c r="G180" s="124"/>
      <c r="H180" s="121"/>
      <c r="I180" s="124"/>
    </row>
  </sheetData>
  <sheetProtection/>
  <mergeCells count="5">
    <mergeCell ref="C1:D1"/>
    <mergeCell ref="E1:F1"/>
    <mergeCell ref="A1:A2"/>
    <mergeCell ref="B1:B2"/>
    <mergeCell ref="J1:J2"/>
  </mergeCells>
  <conditionalFormatting sqref="Q85 H3:H91">
    <cfRule type="cellIs" priority="1" dxfId="0" operator="lessThanOrEqual" stopIfTrue="1">
      <formula>0.05</formula>
    </cfRule>
  </conditionalFormatting>
  <conditionalFormatting sqref="R85">
    <cfRule type="cellIs" priority="2" dxfId="1" operator="greaterThan" stopIfTrue="1">
      <formula>2</formula>
    </cfRule>
    <cfRule type="cellIs" priority="3" dxfId="2" operator="lessThan" stopIfTrue="1">
      <formula>-2</formula>
    </cfRule>
  </conditionalFormatting>
  <conditionalFormatting sqref="P85">
    <cfRule type="cellIs" priority="4" dxfId="0" operator="greaterThan" stopIfTrue="1">
      <formula>2</formula>
    </cfRule>
    <cfRule type="cellIs" priority="5" dxfId="3" operator="lessThan" stopIfTrue="1">
      <formula>0.33</formula>
    </cfRule>
  </conditionalFormatting>
  <conditionalFormatting sqref="G3:G180">
    <cfRule type="cellIs" priority="6" dxfId="0" operator="greaterThan" stopIfTrue="1">
      <formula>2</formula>
    </cfRule>
    <cfRule type="cellIs" priority="7" dxfId="2" operator="lessThan" stopIfTrue="1">
      <formula>0.5</formula>
    </cfRule>
  </conditionalFormatting>
  <conditionalFormatting sqref="I3:I180">
    <cfRule type="cellIs" priority="8" dxfId="0" operator="greaterThan" stopIfTrue="1">
      <formula>2</formula>
    </cfRule>
    <cfRule type="cellIs" priority="9" dxfId="2" operator="lessThan" stopIfTrue="1">
      <formula>-2</formula>
    </cfRule>
  </conditionalFormatting>
  <printOptions/>
  <pageMargins left="0.75" right="0.75" top="1" bottom="1" header="0.5" footer="0.5"/>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zoomScale="75" zoomScaleNormal="75" workbookViewId="0" topLeftCell="A1">
      <selection activeCell="A1" sqref="A1"/>
    </sheetView>
  </sheetViews>
  <sheetFormatPr defaultColWidth="10.28125" defaultRowHeight="12.75"/>
  <sheetData/>
  <sheetProtection/>
  <printOptions/>
  <pageMargins left="0.75" right="0.75" top="1" bottom="1" header="0.5111111111111111" footer="0.5111111111111111"/>
  <pageSetup orientation="portrait" paperSize="9"/>
  <drawing r:id="rId1"/>
</worksheet>
</file>

<file path=xl/worksheets/sheet8.xml><?xml version="1.0" encoding="utf-8"?>
<worksheet xmlns="http://schemas.openxmlformats.org/spreadsheetml/2006/main" xmlns:r="http://schemas.openxmlformats.org/officeDocument/2006/relationships">
  <dimension ref="A1:I13"/>
  <sheetViews>
    <sheetView zoomScale="156" zoomScaleNormal="156" workbookViewId="0" topLeftCell="A1">
      <selection activeCell="A1" sqref="A1"/>
    </sheetView>
  </sheetViews>
  <sheetFormatPr defaultColWidth="9.140625" defaultRowHeight="12.75"/>
  <cols>
    <col min="1" max="9" width="9.7109375" style="0" customWidth="1"/>
    <col min="18" max="18" width="12.421875" style="0" bestFit="1" customWidth="1"/>
  </cols>
  <sheetData>
    <row r="1" spans="1:9" ht="15" customHeight="1">
      <c r="A1" s="81" t="s">
        <v>673</v>
      </c>
      <c r="B1" s="82" t="s">
        <v>3</v>
      </c>
      <c r="C1" s="82" t="s">
        <v>4</v>
      </c>
      <c r="D1" s="82" t="s">
        <v>5</v>
      </c>
      <c r="E1" s="82" t="s">
        <v>6</v>
      </c>
      <c r="F1" s="82" t="s">
        <v>7</v>
      </c>
      <c r="G1" s="82" t="s">
        <v>8</v>
      </c>
      <c r="H1" s="82" t="s">
        <v>45</v>
      </c>
      <c r="I1" s="82" t="s">
        <v>46</v>
      </c>
    </row>
    <row r="2" spans="1:9" ht="15" customHeight="1">
      <c r="A2" s="82">
        <v>1</v>
      </c>
      <c r="B2" s="68">
        <f>Results!G3</f>
        <v>0.6535561069676447</v>
      </c>
      <c r="C2" s="68">
        <f>Results!G15</f>
        <v>1.605503711280826</v>
      </c>
      <c r="D2" s="68">
        <f>Results!G27</f>
        <v>1.0610524695694068</v>
      </c>
      <c r="E2" s="68">
        <f>Results!G39</f>
        <v>0.40293108087835394</v>
      </c>
      <c r="F2" s="68">
        <f>Results!G51</f>
        <v>0.33833421823168164</v>
      </c>
      <c r="G2" s="68">
        <f>Results!G63</f>
        <v>0.8368796084099932</v>
      </c>
      <c r="H2" s="68">
        <f>Results!G75</f>
        <v>11.815297085637454</v>
      </c>
      <c r="I2" s="68">
        <f>Results!G87</f>
        <v>0.5006686405640817</v>
      </c>
    </row>
    <row r="3" spans="1:9" ht="15" customHeight="1">
      <c r="A3" s="82">
        <v>2</v>
      </c>
      <c r="B3" s="68">
        <f>Results!G4</f>
        <v>3.436535826986623</v>
      </c>
      <c r="C3" s="68">
        <f>Results!G16</f>
        <v>1.914067887842621</v>
      </c>
      <c r="D3" s="68">
        <f>Results!G28</f>
        <v>0.8519389761905196</v>
      </c>
      <c r="E3" s="68">
        <f>Results!G40</f>
        <v>0.6459574316017485</v>
      </c>
      <c r="F3" s="68">
        <f>Results!G52</f>
        <v>0.9851928071950865</v>
      </c>
      <c r="G3" s="68">
        <f>Results!G64</f>
        <v>1.1216371196136212</v>
      </c>
      <c r="H3" s="68">
        <f>Results!G76</f>
        <v>0.5868301905043377</v>
      </c>
      <c r="I3" s="68">
        <f>Results!G88</f>
        <v>1</v>
      </c>
    </row>
    <row r="4" spans="1:9" ht="15" customHeight="1">
      <c r="A4" s="82">
        <v>3</v>
      </c>
      <c r="B4" s="68">
        <f>Results!G5</f>
        <v>0.32294245060764826</v>
      </c>
      <c r="C4" s="68">
        <f>Results!G17</f>
        <v>0.6565387186065271</v>
      </c>
      <c r="D4" s="68">
        <f>Results!G29</f>
        <v>0.8092441856812372</v>
      </c>
      <c r="E4" s="68">
        <f>Results!G41</f>
        <v>1.779294107688292</v>
      </c>
      <c r="F4" s="68">
        <f>Results!G53</f>
        <v>0.874060471178318</v>
      </c>
      <c r="G4" s="68">
        <f>Results!G65</f>
        <v>0.6519684244732276</v>
      </c>
      <c r="H4" s="68">
        <f>Results!G77</f>
        <v>2.9380419598691456</v>
      </c>
      <c r="I4" s="68">
        <f>Results!G89</f>
        <v>0.3243816241613058</v>
      </c>
    </row>
    <row r="5" spans="1:9" ht="15" customHeight="1">
      <c r="A5" s="82">
        <v>4</v>
      </c>
      <c r="B5" s="68">
        <f>Results!G6</f>
        <v>1.1523699936267777</v>
      </c>
      <c r="C5" s="68">
        <f>Results!G18</f>
        <v>1.3342980816360064</v>
      </c>
      <c r="D5" s="68">
        <f>Results!G30</f>
        <v>0.2104334565143247</v>
      </c>
      <c r="E5" s="68">
        <f>Results!G42</f>
        <v>0.759785982139481</v>
      </c>
      <c r="F5" s="68">
        <f>Results!G54</f>
        <v>0.3257377884780432</v>
      </c>
      <c r="G5" s="68">
        <f>Results!G66</f>
        <v>1.036149373495293</v>
      </c>
      <c r="H5" s="68">
        <f>Results!G78</f>
        <v>0.4633107300555998</v>
      </c>
      <c r="I5" s="68">
        <f>Results!G90</f>
        <v>0.3741454148196074</v>
      </c>
    </row>
    <row r="6" spans="1:9" ht="15" customHeight="1">
      <c r="A6" s="82">
        <v>5</v>
      </c>
      <c r="B6" s="68">
        <f>Results!G7</f>
        <v>1.495938639615861</v>
      </c>
      <c r="C6" s="68">
        <f>Results!G19</f>
        <v>1.8512490561968151</v>
      </c>
      <c r="D6" s="68">
        <f>Results!G31</f>
        <v>0.5003241513356085</v>
      </c>
      <c r="E6" s="68">
        <f>Results!G43</f>
        <v>0.04412184713523432</v>
      </c>
      <c r="F6" s="68">
        <f>Results!G55</f>
        <v>0.36858876454410144</v>
      </c>
      <c r="G6" s="68">
        <f>Results!G67</f>
        <v>0.5540891415394997</v>
      </c>
      <c r="H6" s="68">
        <f>Results!G79</f>
        <v>0.4091999857626498</v>
      </c>
      <c r="I6" s="68">
        <f>Results!G91</f>
        <v>1.1127287888557573</v>
      </c>
    </row>
    <row r="7" spans="1:9" ht="15" customHeight="1">
      <c r="A7" s="82">
        <v>6</v>
      </c>
      <c r="B7" s="68">
        <f>Results!G8</f>
        <v>1.005256036877443</v>
      </c>
      <c r="C7" s="68">
        <f>Results!G20</f>
        <v>3.5384266176585597</v>
      </c>
      <c r="D7" s="68">
        <f>Results!G32</f>
        <v>0.6125446861240326</v>
      </c>
      <c r="E7" s="68">
        <f>Results!G44</f>
        <v>1.7018300827477026</v>
      </c>
      <c r="F7" s="68">
        <f>Results!G56</f>
        <v>0.5815326101650822</v>
      </c>
      <c r="G7" s="68">
        <f>Results!G68</f>
        <v>0.5718176275301304</v>
      </c>
      <c r="H7" s="68">
        <f>Results!G80</f>
        <v>1.2462495640888234</v>
      </c>
      <c r="I7" s="68"/>
    </row>
    <row r="8" spans="1:9" ht="15" customHeight="1">
      <c r="A8" s="82">
        <v>7</v>
      </c>
      <c r="B8" s="68">
        <f>Results!G9</f>
        <v>0.8996021411487181</v>
      </c>
      <c r="C8" s="68">
        <f>Results!G21</f>
        <v>0.5717692744139136</v>
      </c>
      <c r="D8" s="68">
        <f>Results!G33</f>
        <v>0.5783565192910388</v>
      </c>
      <c r="E8" s="68">
        <f>Results!G45</f>
        <v>0.37888790724570187</v>
      </c>
      <c r="F8" s="68">
        <f>Results!G57</f>
        <v>0.9081433818913494</v>
      </c>
      <c r="G8" s="68">
        <f>Results!G69</f>
        <v>0.8508607806426736</v>
      </c>
      <c r="H8" s="68">
        <f>Results!G81</f>
        <v>0.26577623250149945</v>
      </c>
      <c r="I8" s="68"/>
    </row>
    <row r="9" spans="1:9" ht="15" customHeight="1">
      <c r="A9" s="82">
        <v>8</v>
      </c>
      <c r="B9" s="68">
        <f>Results!G10</f>
        <v>1.112361717838818</v>
      </c>
      <c r="C9" s="68">
        <f>Results!G22</f>
        <v>0.9634595482466988</v>
      </c>
      <c r="D9" s="68">
        <f>Results!G34</f>
        <v>0.6379795123070722</v>
      </c>
      <c r="E9" s="68">
        <f>Results!G46</f>
        <v>0.35682460364417906</v>
      </c>
      <c r="F9" s="68">
        <f>Results!G58</f>
        <v>0.7314225442991877</v>
      </c>
      <c r="G9" s="68">
        <f>Results!G70</f>
        <v>0.7978801722058915</v>
      </c>
      <c r="H9" s="68">
        <f>Results!G82</f>
        <v>1.3697636685207948</v>
      </c>
      <c r="I9" s="68"/>
    </row>
    <row r="10" spans="1:9" ht="15" customHeight="1">
      <c r="A10" s="82">
        <v>9</v>
      </c>
      <c r="B10" s="68">
        <f>Results!G11</f>
        <v>1.8002646410044354</v>
      </c>
      <c r="C10" s="68">
        <f>Results!G23</f>
        <v>0.46300670787580517</v>
      </c>
      <c r="D10" s="68">
        <f>Results!G35</f>
        <v>0.3725001728147536</v>
      </c>
      <c r="E10" s="68">
        <f>Results!G47</f>
        <v>0.497034189843131</v>
      </c>
      <c r="F10" s="68">
        <f>Results!G59</f>
        <v>1.4806093045365065</v>
      </c>
      <c r="G10" s="68">
        <f>Results!G71</f>
        <v>0.814060543474447</v>
      </c>
      <c r="H10" s="68">
        <f>Results!G83</f>
        <v>0.8761064025806029</v>
      </c>
      <c r="I10" s="68"/>
    </row>
    <row r="11" spans="1:9" ht="15" customHeight="1">
      <c r="A11" s="82">
        <v>10</v>
      </c>
      <c r="B11" s="68">
        <f>Results!G12</f>
        <v>1.1229595799533292</v>
      </c>
      <c r="C11" s="68">
        <f>Results!G24</f>
        <v>1.7549415731153626</v>
      </c>
      <c r="D11" s="68">
        <f>Results!G36</f>
        <v>0.22853261830923513</v>
      </c>
      <c r="E11" s="68">
        <f>Results!G48</f>
        <v>0.5877799285754346</v>
      </c>
      <c r="F11" s="68">
        <f>Results!G60</f>
        <v>0.28382587030363904</v>
      </c>
      <c r="G11" s="68">
        <f>Results!G72</f>
        <v>0.6656990432901434</v>
      </c>
      <c r="H11" s="68">
        <f>Results!G84</f>
        <v>0.38108824162956173</v>
      </c>
      <c r="I11" s="68"/>
    </row>
    <row r="12" spans="1:9" ht="15" customHeight="1">
      <c r="A12" s="82">
        <v>11</v>
      </c>
      <c r="B12" s="68">
        <f>Results!G13</f>
        <v>1.0553144938648749</v>
      </c>
      <c r="C12" s="68">
        <f>Results!G25</f>
        <v>3.8886139084410307</v>
      </c>
      <c r="D12" s="68">
        <f>Results!G37</f>
        <v>0.602346273859045</v>
      </c>
      <c r="E12" s="68">
        <f>Results!G49</f>
        <v>0.9776920318142759</v>
      </c>
      <c r="F12" s="68">
        <f>Results!G61</f>
        <v>0.034923864029499554</v>
      </c>
      <c r="G12" s="68">
        <f>Results!G73</f>
        <v>1.7543918316104008</v>
      </c>
      <c r="H12" s="68">
        <f>Results!G85</f>
        <v>1.3864869140617915</v>
      </c>
      <c r="I12" s="68"/>
    </row>
    <row r="13" spans="1:9" ht="15" customHeight="1">
      <c r="A13" s="82">
        <v>12</v>
      </c>
      <c r="B13" s="68">
        <f>Results!G14</f>
        <v>1.0324629418642277</v>
      </c>
      <c r="C13" s="68">
        <f>Results!G26</f>
        <v>1.6017333569039682</v>
      </c>
      <c r="D13" s="68">
        <f>Results!G38</f>
        <v>0.6672443087096028</v>
      </c>
      <c r="E13" s="68">
        <f>Results!G50</f>
        <v>0.2615420821402719</v>
      </c>
      <c r="F13" s="68">
        <f>Results!G62</f>
        <v>0.17067646021997065</v>
      </c>
      <c r="G13" s="68">
        <f>Results!G74</f>
        <v>0.4081349036221249</v>
      </c>
      <c r="H13" s="68">
        <f>Results!G86</f>
        <v>0.3230637982843427</v>
      </c>
      <c r="I13" s="68"/>
    </row>
  </sheetData>
  <sheetProtection/>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IV102"/>
  <sheetViews>
    <sheetView zoomScale="105" zoomScaleNormal="105" workbookViewId="0" topLeftCell="A1">
      <selection activeCell="O11" sqref="O11"/>
    </sheetView>
  </sheetViews>
  <sheetFormatPr defaultColWidth="9.14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1"/>
      <c r="C1" s="71"/>
      <c r="D1" s="71"/>
      <c r="E1" s="71"/>
      <c r="G1" s="71"/>
      <c r="H1" s="71"/>
      <c r="I1" s="71"/>
      <c r="J1" s="71"/>
    </row>
    <row r="2" spans="1:10" ht="30" customHeight="1">
      <c r="A2" s="53" t="s">
        <v>674</v>
      </c>
      <c r="B2" s="72"/>
      <c r="C2" s="72"/>
      <c r="D2" s="72"/>
      <c r="E2" s="72"/>
      <c r="F2" s="72"/>
      <c r="G2" s="72"/>
      <c r="H2" s="72"/>
      <c r="J2" s="71"/>
    </row>
    <row r="3" ht="15" customHeight="1"/>
    <row r="4" spans="1:256" ht="30" customHeight="1">
      <c r="A4" s="53" t="s">
        <v>675</v>
      </c>
      <c r="B4" s="72"/>
      <c r="C4" s="72"/>
      <c r="D4" s="72"/>
      <c r="E4" s="72"/>
      <c r="F4" s="72"/>
      <c r="G4" s="72"/>
      <c r="H4" s="72"/>
      <c r="J4" s="75" t="s">
        <v>676</v>
      </c>
      <c r="K4" s="76"/>
      <c r="L4" s="76"/>
      <c r="M4" s="77"/>
      <c r="IS4" s="75" t="s">
        <v>676</v>
      </c>
      <c r="IT4" s="76"/>
      <c r="IU4" s="76"/>
      <c r="IV4" s="77"/>
    </row>
    <row r="5" spans="10:256" ht="15" customHeight="1">
      <c r="J5" s="78" t="s">
        <v>52</v>
      </c>
      <c r="K5" s="78" t="s">
        <v>16</v>
      </c>
      <c r="L5" s="18" t="s">
        <v>677</v>
      </c>
      <c r="M5" s="66"/>
      <c r="R5" s="49"/>
      <c r="S5" s="49"/>
      <c r="IS5" s="78" t="s">
        <v>52</v>
      </c>
      <c r="IT5" s="78" t="s">
        <v>16</v>
      </c>
      <c r="IU5" s="18" t="s">
        <v>678</v>
      </c>
      <c r="IV5" s="66"/>
    </row>
    <row r="6" spans="10:256" ht="30" customHeight="1">
      <c r="J6" s="79"/>
      <c r="K6" s="79"/>
      <c r="L6" s="17" t="str">
        <f>Results!C2</f>
        <v>N6</v>
      </c>
      <c r="M6" s="17" t="str">
        <f>Results!D2</f>
        <v>H6</v>
      </c>
      <c r="R6" s="49"/>
      <c r="S6" s="49"/>
      <c r="IS6" s="79"/>
      <c r="IT6" s="79"/>
      <c r="IU6" s="17" t="str">
        <f>Results!$C2</f>
        <v>N6</v>
      </c>
      <c r="IV6" s="17" t="str">
        <f>Results!$D2</f>
        <v>H6</v>
      </c>
    </row>
    <row r="7" spans="10:256" ht="15" customHeight="1">
      <c r="J7" s="2" t="str">
        <f>'Gene Table'!A3</f>
        <v>A01</v>
      </c>
      <c r="K7" s="2" t="str">
        <f>'Gene Table'!D3</f>
        <v>Abca1</v>
      </c>
      <c r="L7" s="80">
        <f>IF(ISNUMBER(Results!E3),Results!E3,NA())</f>
        <v>0.0038789449053153024</v>
      </c>
      <c r="M7" s="80">
        <f>IF(ISNUMBER(Results!F3),Results!F3,NA())</f>
        <v>0.005935136806100315</v>
      </c>
      <c r="IS7" s="2" t="str">
        <f>'Gene Table'!$A3</f>
        <v>A01</v>
      </c>
      <c r="IT7" s="2" t="str">
        <f>'Gene Table'!$D3</f>
        <v>Abca1</v>
      </c>
      <c r="IU7" s="80">
        <f>IF(ISNUMBER(L7),L7,"")</f>
        <v>0.0038789449053153024</v>
      </c>
      <c r="IV7" s="80">
        <f>IF(ISNUMBER(M7),M7,"")</f>
        <v>0.005935136806100315</v>
      </c>
    </row>
    <row r="8" spans="10:256" ht="15" customHeight="1">
      <c r="J8" s="2" t="str">
        <f>'Gene Table'!A4</f>
        <v>A02</v>
      </c>
      <c r="K8" s="2" t="str">
        <f>'Gene Table'!D4</f>
        <v>Abcg1</v>
      </c>
      <c r="L8" s="80">
        <f>IF(ISNUMBER(Results!E4),Results!E4,NA())</f>
        <v>4.717078057077177E-05</v>
      </c>
      <c r="M8" s="80">
        <f>IF(ISNUMBER(Results!F4),Results!F4,NA())</f>
        <v>1.3726258926313642E-05</v>
      </c>
      <c r="IS8" s="2" t="str">
        <f>'Gene Table'!$A4</f>
        <v>A02</v>
      </c>
      <c r="IT8" s="2" t="str">
        <f>'Gene Table'!$D4</f>
        <v>Abcg1</v>
      </c>
      <c r="IU8" s="80">
        <f aca="true" t="shared" si="0" ref="IU8:IU17">IF(ISNUMBER(L8),L8,"")</f>
        <v>4.717078057077177E-05</v>
      </c>
      <c r="IV8" s="80">
        <f aca="true" t="shared" si="1" ref="IV8:IV17">IF(ISNUMBER(M8),M8,"")</f>
        <v>1.3726258926313642E-05</v>
      </c>
    </row>
    <row r="9" spans="10:256" ht="15" customHeight="1">
      <c r="J9" s="2" t="str">
        <f>'Gene Table'!A5</f>
        <v>A03</v>
      </c>
      <c r="K9" s="2" t="str">
        <f>'Gene Table'!D5</f>
        <v>Acaca</v>
      </c>
      <c r="L9" s="80">
        <f>IF(ISNUMBER(Results!E5),Results!E5,NA())</f>
        <v>0.00042051474245821343</v>
      </c>
      <c r="M9" s="80">
        <f>IF(ISNUMBER(Results!F5),Results!F5,NA())</f>
        <v>0.001302135230803424</v>
      </c>
      <c r="O9" s="49"/>
      <c r="P9" s="49"/>
      <c r="Q9" s="49"/>
      <c r="R9" s="49"/>
      <c r="S9" s="49"/>
      <c r="IS9" s="2" t="str">
        <f>'Gene Table'!$A5</f>
        <v>A03</v>
      </c>
      <c r="IT9" s="2" t="str">
        <f>'Gene Table'!$D5</f>
        <v>Acaca</v>
      </c>
      <c r="IU9" s="80">
        <f t="shared" si="0"/>
        <v>0.00042051474245821343</v>
      </c>
      <c r="IV9" s="80">
        <f t="shared" si="1"/>
        <v>0.001302135230803424</v>
      </c>
    </row>
    <row r="10" spans="10:256" ht="15" customHeight="1">
      <c r="J10" s="2" t="str">
        <f>'Gene Table'!A6</f>
        <v>A04</v>
      </c>
      <c r="K10" s="2" t="str">
        <f>'Gene Table'!D6</f>
        <v>Acadl</v>
      </c>
      <c r="L10" s="80">
        <f>IF(ISNUMBER(Results!E6),Results!E6,NA())</f>
        <v>0.00716559390753867</v>
      </c>
      <c r="M10" s="80">
        <f>IF(ISNUMBER(Results!F6),Results!F6,NA())</f>
        <v>0.006218136490162219</v>
      </c>
      <c r="O10" s="49"/>
      <c r="P10" s="49"/>
      <c r="Q10" s="49"/>
      <c r="R10" s="49"/>
      <c r="S10" s="49"/>
      <c r="IS10" s="2" t="str">
        <f>'Gene Table'!$A6</f>
        <v>A04</v>
      </c>
      <c r="IT10" s="2" t="str">
        <f>'Gene Table'!$D6</f>
        <v>Acadl</v>
      </c>
      <c r="IU10" s="80">
        <f t="shared" si="0"/>
        <v>0.00716559390753867</v>
      </c>
      <c r="IV10" s="80">
        <f t="shared" si="1"/>
        <v>0.006218136490162219</v>
      </c>
    </row>
    <row r="11" spans="10:256" ht="15" customHeight="1">
      <c r="J11" s="2" t="str">
        <f>'Gene Table'!A7</f>
        <v>A05</v>
      </c>
      <c r="K11" s="2" t="str">
        <f>'Gene Table'!D7</f>
        <v>Acly</v>
      </c>
      <c r="L11" s="80">
        <f>IF(ISNUMBER(Results!E7),Results!E7,NA())</f>
        <v>0.009630083348463072</v>
      </c>
      <c r="M11" s="80">
        <f>IF(ISNUMBER(Results!F7),Results!F7,NA())</f>
        <v>0.006437485531449312</v>
      </c>
      <c r="O11" s="49"/>
      <c r="P11" s="49"/>
      <c r="Q11" s="49"/>
      <c r="R11" s="49"/>
      <c r="S11" s="49"/>
      <c r="IS11" s="2" t="str">
        <f>'Gene Table'!$A7</f>
        <v>A05</v>
      </c>
      <c r="IT11" s="2" t="str">
        <f>'Gene Table'!$D7</f>
        <v>Acly</v>
      </c>
      <c r="IU11" s="80">
        <f t="shared" si="0"/>
        <v>0.009630083348463072</v>
      </c>
      <c r="IV11" s="80">
        <f t="shared" si="1"/>
        <v>0.006437485531449312</v>
      </c>
    </row>
    <row r="12" spans="2:256" ht="15" customHeight="1">
      <c r="B12" s="73">
        <f>IF(MIN(IU7:IV95)&gt;1,10^(2+INT(LOG(MIN(IU7:IV95)))),10^(INT(LOG(MIN(IU7:IV95)))))</f>
        <v>1E-06</v>
      </c>
      <c r="C12" s="56">
        <f>B12*'Scatter Plot'!A1</f>
        <v>2E-06</v>
      </c>
      <c r="D12" s="56">
        <f>C12</f>
        <v>2E-06</v>
      </c>
      <c r="E12" s="56">
        <f>B12</f>
        <v>1E-06</v>
      </c>
      <c r="F12" s="57">
        <f>B12</f>
        <v>1E-06</v>
      </c>
      <c r="J12" s="2" t="str">
        <f>'Gene Table'!A8</f>
        <v>A06</v>
      </c>
      <c r="K12" s="2" t="str">
        <f>'Gene Table'!D8</f>
        <v>Acox1</v>
      </c>
      <c r="L12" s="80">
        <f>IF(ISNUMBER(Results!E8),Results!E8,NA())</f>
        <v>0.027918379226683755</v>
      </c>
      <c r="M12" s="80">
        <f>IF(ISNUMBER(Results!F8),Results!F8,NA())</f>
        <v>0.027772406434289795</v>
      </c>
      <c r="O12" s="49"/>
      <c r="P12" s="49"/>
      <c r="Q12" s="49"/>
      <c r="R12" s="49"/>
      <c r="S12" s="49"/>
      <c r="IS12" s="2" t="str">
        <f>'Gene Table'!$A8</f>
        <v>A06</v>
      </c>
      <c r="IT12" s="2" t="str">
        <f>'Gene Table'!$D8</f>
        <v>Acox1</v>
      </c>
      <c r="IU12" s="80">
        <f t="shared" si="0"/>
        <v>0.027918379226683755</v>
      </c>
      <c r="IV12" s="80">
        <f t="shared" si="1"/>
        <v>0.027772406434289795</v>
      </c>
    </row>
    <row r="13" spans="2:256" ht="15" customHeight="1">
      <c r="B13" s="74">
        <f>IF(MAX(IU7:IV95)&gt;1,10^(2+INT(LOG(MAX(IU7:IV95)))),10^(INT(LOG(MAX(IU7:IV95)))+1))</f>
        <v>100</v>
      </c>
      <c r="C13" s="63">
        <f>B13*'Scatter Plot'!A1</f>
        <v>200</v>
      </c>
      <c r="D13" s="63">
        <f>C13</f>
        <v>200</v>
      </c>
      <c r="E13" s="63">
        <f>B13</f>
        <v>100</v>
      </c>
      <c r="F13" s="64">
        <f>B13</f>
        <v>100</v>
      </c>
      <c r="J13" s="2" t="str">
        <f>'Gene Table'!A9</f>
        <v>A07</v>
      </c>
      <c r="K13" s="2" t="str">
        <f>'Gene Table'!D9</f>
        <v>Acsl5</v>
      </c>
      <c r="L13" s="80">
        <f>IF(ISNUMBER(Results!E9),Results!E9,NA())</f>
        <v>0.002572514635084632</v>
      </c>
      <c r="M13" s="80">
        <f>IF(ISNUMBER(Results!F9),Results!F9,NA())</f>
        <v>0.0028596137307985306</v>
      </c>
      <c r="O13" s="49"/>
      <c r="P13" s="49"/>
      <c r="Q13" s="49"/>
      <c r="R13" s="49"/>
      <c r="S13" s="49"/>
      <c r="IS13" s="2" t="str">
        <f>'Gene Table'!$A9</f>
        <v>A07</v>
      </c>
      <c r="IT13" s="2" t="str">
        <f>'Gene Table'!$D9</f>
        <v>Acsl5</v>
      </c>
      <c r="IU13" s="80">
        <f t="shared" si="0"/>
        <v>0.002572514635084632</v>
      </c>
      <c r="IV13" s="80">
        <f t="shared" si="1"/>
        <v>0.0028596137307985306</v>
      </c>
    </row>
    <row r="14" spans="10:256" ht="15" customHeight="1">
      <c r="J14" s="2" t="str">
        <f>'Gene Table'!A10</f>
        <v>A08</v>
      </c>
      <c r="K14" s="2" t="str">
        <f>'Gene Table'!D10</f>
        <v>Acsm3</v>
      </c>
      <c r="L14" s="80">
        <f>IF(ISNUMBER(Results!E10),Results!E10,NA())</f>
        <v>0.003608977839743596</v>
      </c>
      <c r="M14" s="80">
        <f>IF(ISNUMBER(Results!F10),Results!F10,NA())</f>
        <v>0.003244428302293067</v>
      </c>
      <c r="O14" s="49"/>
      <c r="P14" s="49"/>
      <c r="Q14" s="49"/>
      <c r="R14" s="49"/>
      <c r="S14" s="49"/>
      <c r="IS14" s="2" t="str">
        <f>'Gene Table'!$A10</f>
        <v>A08</v>
      </c>
      <c r="IT14" s="2" t="str">
        <f>'Gene Table'!$D10</f>
        <v>Acsm3</v>
      </c>
      <c r="IU14" s="80">
        <f t="shared" si="0"/>
        <v>0.003608977839743596</v>
      </c>
      <c r="IV14" s="80">
        <f t="shared" si="1"/>
        <v>0.003244428302293067</v>
      </c>
    </row>
    <row r="15" spans="10:256" ht="15" customHeight="1">
      <c r="J15" s="2" t="str">
        <f>'Gene Table'!A11</f>
        <v>A09</v>
      </c>
      <c r="K15" s="2" t="str">
        <f>'Gene Table'!D11</f>
        <v>Adipor1</v>
      </c>
      <c r="L15" s="80">
        <f>IF(ISNUMBER(Results!E11),Results!E11,NA())</f>
        <v>0.007562909129661361</v>
      </c>
      <c r="M15" s="80">
        <f>IF(ISNUMBER(Results!F11),Results!F11,NA())</f>
        <v>0.0042009985406599604</v>
      </c>
      <c r="O15" s="49"/>
      <c r="P15" s="49"/>
      <c r="Q15" s="49"/>
      <c r="R15" s="49"/>
      <c r="S15" s="49"/>
      <c r="IS15" s="2" t="str">
        <f>'Gene Table'!$A11</f>
        <v>A09</v>
      </c>
      <c r="IT15" s="2" t="str">
        <f>'Gene Table'!$D11</f>
        <v>Adipor1</v>
      </c>
      <c r="IU15" s="80">
        <f t="shared" si="0"/>
        <v>0.007562909129661361</v>
      </c>
      <c r="IV15" s="80">
        <f t="shared" si="1"/>
        <v>0.0042009985406599604</v>
      </c>
    </row>
    <row r="16" spans="10:256" ht="15" customHeight="1">
      <c r="J16" s="2" t="str">
        <f>'Gene Table'!A12</f>
        <v>A10</v>
      </c>
      <c r="K16" s="2" t="str">
        <f>'Gene Table'!D12</f>
        <v>Adipor2</v>
      </c>
      <c r="L16" s="80">
        <f>IF(ISNUMBER(Results!E12),Results!E12,NA())</f>
        <v>0.0005827929315020962</v>
      </c>
      <c r="M16" s="80">
        <f>IF(ISNUMBER(Results!F12),Results!F12,NA())</f>
        <v>0.000518979437822969</v>
      </c>
      <c r="O16" s="49"/>
      <c r="P16" s="49"/>
      <c r="Q16" s="49"/>
      <c r="R16" s="49"/>
      <c r="S16" s="49"/>
      <c r="IS16" s="2" t="str">
        <f>'Gene Table'!$A12</f>
        <v>A10</v>
      </c>
      <c r="IT16" s="2" t="str">
        <f>'Gene Table'!$D12</f>
        <v>Adipor2</v>
      </c>
      <c r="IU16" s="80">
        <f t="shared" si="0"/>
        <v>0.0005827929315020962</v>
      </c>
      <c r="IV16" s="80">
        <f t="shared" si="1"/>
        <v>0.000518979437822969</v>
      </c>
    </row>
    <row r="17" spans="10:256" ht="15" customHeight="1">
      <c r="J17" s="2" t="str">
        <f>'Gene Table'!A13</f>
        <v>A11</v>
      </c>
      <c r="K17" s="2" t="str">
        <f>'Gene Table'!D13</f>
        <v>Akt1</v>
      </c>
      <c r="L17" s="80">
        <f>IF(ISNUMBER(Results!E13),Results!E13,NA())</f>
        <v>0.0020329592324386573</v>
      </c>
      <c r="M17" s="80">
        <f>IF(ISNUMBER(Results!F13),Results!F13,NA())</f>
        <v>0.0019264013185238812</v>
      </c>
      <c r="O17" s="49"/>
      <c r="P17" s="49"/>
      <c r="Q17" s="49"/>
      <c r="R17" s="49"/>
      <c r="S17" s="49"/>
      <c r="IS17" s="2" t="str">
        <f>'Gene Table'!$A13</f>
        <v>A11</v>
      </c>
      <c r="IT17" s="2" t="str">
        <f>'Gene Table'!$D13</f>
        <v>Akt1</v>
      </c>
      <c r="IU17" s="80">
        <f t="shared" si="0"/>
        <v>0.0020329592324386573</v>
      </c>
      <c r="IV17" s="80">
        <f t="shared" si="1"/>
        <v>0.0019264013185238812</v>
      </c>
    </row>
    <row r="18" spans="10:256" ht="15" customHeight="1">
      <c r="J18" s="2" t="str">
        <f>'Gene Table'!A14</f>
        <v>A12</v>
      </c>
      <c r="K18" s="2" t="str">
        <f>'Gene Table'!D14</f>
        <v>Apoa1</v>
      </c>
      <c r="L18" s="80">
        <f>IF(ISNUMBER(Results!E14),Results!E14,NA())</f>
        <v>2.502213687450919</v>
      </c>
      <c r="M18" s="80">
        <f>IF(ISNUMBER(Results!F14),Results!F14,NA())</f>
        <v>2.4235384980819665</v>
      </c>
      <c r="O18" s="49"/>
      <c r="P18" s="49"/>
      <c r="Q18" s="49"/>
      <c r="R18" s="49"/>
      <c r="S18" s="49"/>
      <c r="IS18" s="2" t="str">
        <f>'Gene Table'!$A14</f>
        <v>A12</v>
      </c>
      <c r="IT18" s="2" t="str">
        <f>'Gene Table'!$D14</f>
        <v>Apoa1</v>
      </c>
      <c r="IU18" s="80">
        <f aca="true" t="shared" si="2" ref="IU18:IU81">IF(ISNUMBER(L18),L18,"")</f>
        <v>2.502213687450919</v>
      </c>
      <c r="IV18" s="80">
        <f aca="true" t="shared" si="3" ref="IV18:IV81">IF(ISNUMBER(M18),M18,"")</f>
        <v>2.4235384980819665</v>
      </c>
    </row>
    <row r="19" spans="10:256" ht="15" customHeight="1">
      <c r="J19" s="2" t="str">
        <f>'Gene Table'!A15</f>
        <v>B01</v>
      </c>
      <c r="K19" s="2" t="str">
        <f>'Gene Table'!D15</f>
        <v>Apob</v>
      </c>
      <c r="L19" s="80">
        <f>IF(ISNUMBER(Results!E15),Results!E15,NA())</f>
        <v>0.1728888818326454</v>
      </c>
      <c r="M19" s="80">
        <f>IF(ISNUMBER(Results!F15),Results!F15,NA())</f>
        <v>0.1076851337171432</v>
      </c>
      <c r="O19" s="49"/>
      <c r="P19" s="49"/>
      <c r="Q19" s="49"/>
      <c r="R19" s="49"/>
      <c r="S19" s="49"/>
      <c r="IS19" s="2" t="str">
        <f>'Gene Table'!$A15</f>
        <v>B01</v>
      </c>
      <c r="IT19" s="2" t="str">
        <f>'Gene Table'!$D15</f>
        <v>Apob</v>
      </c>
      <c r="IU19" s="80">
        <f t="shared" si="2"/>
        <v>0.1728888818326454</v>
      </c>
      <c r="IV19" s="80">
        <f t="shared" si="3"/>
        <v>0.1076851337171432</v>
      </c>
    </row>
    <row r="20" spans="10:256" ht="15" customHeight="1">
      <c r="J20" s="2" t="str">
        <f>'Gene Table'!A16</f>
        <v>B02</v>
      </c>
      <c r="K20" s="2" t="str">
        <f>'Gene Table'!D16</f>
        <v>Apoc3</v>
      </c>
      <c r="L20" s="80">
        <f>IF(ISNUMBER(Results!E16),Results!E16,NA())</f>
        <v>0.7242335921253222</v>
      </c>
      <c r="M20" s="80">
        <f>IF(ISNUMBER(Results!F16),Results!F16,NA())</f>
        <v>0.3783740361171925</v>
      </c>
      <c r="O20" s="49"/>
      <c r="P20" s="49"/>
      <c r="Q20" s="49"/>
      <c r="R20" s="49"/>
      <c r="S20" s="49"/>
      <c r="IS20" s="2" t="str">
        <f>'Gene Table'!$A16</f>
        <v>B02</v>
      </c>
      <c r="IT20" s="2" t="str">
        <f>'Gene Table'!$D16</f>
        <v>Apoc3</v>
      </c>
      <c r="IU20" s="80">
        <f t="shared" si="2"/>
        <v>0.7242335921253222</v>
      </c>
      <c r="IV20" s="80">
        <f t="shared" si="3"/>
        <v>0.3783740361171925</v>
      </c>
    </row>
    <row r="21" spans="10:256" ht="15" customHeight="1">
      <c r="J21" s="2" t="str">
        <f>'Gene Table'!A17</f>
        <v>B03</v>
      </c>
      <c r="K21" s="2" t="str">
        <f>'Gene Table'!D17</f>
        <v>Apoe</v>
      </c>
      <c r="L21" s="80">
        <f>IF(ISNUMBER(Results!E17),Results!E17,NA())</f>
        <v>0.013224280121668222</v>
      </c>
      <c r="M21" s="80">
        <f>IF(ISNUMBER(Results!F17),Results!F17,NA())</f>
        <v>0.020142422292680835</v>
      </c>
      <c r="O21" s="49"/>
      <c r="P21" s="49"/>
      <c r="Q21" s="49"/>
      <c r="R21" s="49"/>
      <c r="S21" s="49"/>
      <c r="IS21" s="2" t="str">
        <f>'Gene Table'!$A17</f>
        <v>B03</v>
      </c>
      <c r="IT21" s="2" t="str">
        <f>'Gene Table'!$D17</f>
        <v>Apoe</v>
      </c>
      <c r="IU21" s="80">
        <f t="shared" si="2"/>
        <v>0.013224280121668222</v>
      </c>
      <c r="IV21" s="80">
        <f t="shared" si="3"/>
        <v>0.020142422292680835</v>
      </c>
    </row>
    <row r="22" spans="10:256" ht="15" customHeight="1">
      <c r="J22" s="2" t="str">
        <f>'Gene Table'!A18</f>
        <v>B04</v>
      </c>
      <c r="K22" s="2" t="str">
        <f>'Gene Table'!D18</f>
        <v>Atp5c1</v>
      </c>
      <c r="L22" s="80">
        <f>IF(ISNUMBER(Results!E18),Results!E18,NA())</f>
        <v>0.013525868095684599</v>
      </c>
      <c r="M22" s="80">
        <f>IF(ISNUMBER(Results!F18),Results!F18,NA())</f>
        <v>0.010137066283645026</v>
      </c>
      <c r="O22" s="49"/>
      <c r="P22" s="49"/>
      <c r="Q22" s="49"/>
      <c r="R22" s="49"/>
      <c r="S22" s="49"/>
      <c r="IS22" s="2" t="str">
        <f>'Gene Table'!$A18</f>
        <v>B04</v>
      </c>
      <c r="IT22" s="2" t="str">
        <f>'Gene Table'!$D18</f>
        <v>Atp5c1</v>
      </c>
      <c r="IU22" s="80">
        <f t="shared" si="2"/>
        <v>0.013525868095684599</v>
      </c>
      <c r="IV22" s="80">
        <f t="shared" si="3"/>
        <v>0.010137066283645026</v>
      </c>
    </row>
    <row r="23" spans="10:256" ht="15" customHeight="1">
      <c r="J23" s="2" t="str">
        <f>'Gene Table'!A19</f>
        <v>B05</v>
      </c>
      <c r="K23" s="2" t="str">
        <f>'Gene Table'!D19</f>
        <v>Casp3</v>
      </c>
      <c r="L23" s="80">
        <f>IF(ISNUMBER(Results!E19),Results!E19,NA())</f>
        <v>0.000650621897785613</v>
      </c>
      <c r="M23" s="80">
        <f>IF(ISNUMBER(Results!F19),Results!F19,NA())</f>
        <v>0.00035145022524535037</v>
      </c>
      <c r="O23" s="49"/>
      <c r="P23" s="49"/>
      <c r="Q23" s="49"/>
      <c r="R23" s="49"/>
      <c r="S23" s="49"/>
      <c r="IS23" s="2" t="str">
        <f>'Gene Table'!$A19</f>
        <v>B05</v>
      </c>
      <c r="IT23" s="2" t="str">
        <f>'Gene Table'!$D19</f>
        <v>Casp3</v>
      </c>
      <c r="IU23" s="80">
        <f t="shared" si="2"/>
        <v>0.000650621897785613</v>
      </c>
      <c r="IV23" s="80">
        <f t="shared" si="3"/>
        <v>0.00035145022524535037</v>
      </c>
    </row>
    <row r="24" spans="10:256" ht="15" customHeight="1">
      <c r="J24" s="2" t="str">
        <f>'Gene Table'!A20</f>
        <v>B06</v>
      </c>
      <c r="K24" s="2" t="str">
        <f>'Gene Table'!D20</f>
        <v>Cd36</v>
      </c>
      <c r="L24" s="80">
        <f>IF(ISNUMBER(Results!E20),Results!E20,NA())</f>
        <v>0.0007227353095661263</v>
      </c>
      <c r="M24" s="80">
        <f>IF(ISNUMBER(Results!F20),Results!F20,NA())</f>
        <v>0.0002042532988982468</v>
      </c>
      <c r="O24" s="49"/>
      <c r="P24" s="49"/>
      <c r="Q24" s="49"/>
      <c r="R24" s="49"/>
      <c r="S24" s="49"/>
      <c r="IS24" s="2" t="str">
        <f>'Gene Table'!$A20</f>
        <v>B06</v>
      </c>
      <c r="IT24" s="2" t="str">
        <f>'Gene Table'!$D20</f>
        <v>Cd36</v>
      </c>
      <c r="IU24" s="80">
        <f t="shared" si="2"/>
        <v>0.0007227353095661263</v>
      </c>
      <c r="IV24" s="80">
        <f t="shared" si="3"/>
        <v>0.0002042532988982468</v>
      </c>
    </row>
    <row r="25" spans="10:256" ht="15" customHeight="1">
      <c r="J25" s="2" t="str">
        <f>'Gene Table'!A21</f>
        <v>B07</v>
      </c>
      <c r="K25" s="2" t="str">
        <f>'Gene Table'!D21</f>
        <v>Cebpb</v>
      </c>
      <c r="L25" s="80">
        <f>IF(ISNUMBER(Results!E21),Results!E21,NA())</f>
        <v>0.0002681059764906969</v>
      </c>
      <c r="M25" s="80">
        <f>IF(ISNUMBER(Results!F21),Results!F21,NA())</f>
        <v>0.00046890588299890065</v>
      </c>
      <c r="O25" s="49"/>
      <c r="P25" s="49"/>
      <c r="Q25" s="49"/>
      <c r="R25" s="49"/>
      <c r="S25" s="49"/>
      <c r="IS25" s="2" t="str">
        <f>'Gene Table'!$A21</f>
        <v>B07</v>
      </c>
      <c r="IT25" s="2" t="str">
        <f>'Gene Table'!$D21</f>
        <v>Cebpb</v>
      </c>
      <c r="IU25" s="80">
        <f t="shared" si="2"/>
        <v>0.0002681059764906969</v>
      </c>
      <c r="IV25" s="80">
        <f t="shared" si="3"/>
        <v>0.00046890588299890065</v>
      </c>
    </row>
    <row r="26" spans="10:256" ht="15" customHeight="1">
      <c r="J26" s="2" t="str">
        <f>'Gene Table'!A22</f>
        <v>B08</v>
      </c>
      <c r="K26" s="2" t="str">
        <f>'Gene Table'!D22</f>
        <v>Cnbp</v>
      </c>
      <c r="L26" s="80">
        <f>IF(ISNUMBER(Results!E22),Results!E22,NA())</f>
        <v>0.0029715389359852135</v>
      </c>
      <c r="M26" s="80">
        <f>IF(ISNUMBER(Results!F22),Results!F22,NA())</f>
        <v>0.003084238400452632</v>
      </c>
      <c r="O26" s="49"/>
      <c r="P26" s="49"/>
      <c r="Q26" s="49"/>
      <c r="R26" s="49"/>
      <c r="S26" s="49"/>
      <c r="IS26" s="2" t="str">
        <f>'Gene Table'!$A22</f>
        <v>B08</v>
      </c>
      <c r="IT26" s="2" t="str">
        <f>'Gene Table'!$D22</f>
        <v>Cnbp</v>
      </c>
      <c r="IU26" s="80">
        <f t="shared" si="2"/>
        <v>0.0029715389359852135</v>
      </c>
      <c r="IV26" s="80">
        <f t="shared" si="3"/>
        <v>0.003084238400452632</v>
      </c>
    </row>
    <row r="27" spans="10:256" ht="15" customHeight="1">
      <c r="J27" s="2" t="str">
        <f>'Gene Table'!A23</f>
        <v>B09</v>
      </c>
      <c r="K27" s="2" t="str">
        <f>'Gene Table'!D23</f>
        <v>Cpt1a</v>
      </c>
      <c r="L27" s="80">
        <f>IF(ISNUMBER(Results!E23),Results!E23,NA())</f>
        <v>0.0020836201363773677</v>
      </c>
      <c r="M27" s="80">
        <f>IF(ISNUMBER(Results!F23),Results!F23,NA())</f>
        <v>0.004500194275665372</v>
      </c>
      <c r="O27" s="49"/>
      <c r="P27" s="49"/>
      <c r="Q27" s="49"/>
      <c r="R27" s="49"/>
      <c r="S27" s="49"/>
      <c r="IS27" s="2" t="str">
        <f>'Gene Table'!$A23</f>
        <v>B09</v>
      </c>
      <c r="IT27" s="2" t="str">
        <f>'Gene Table'!$D23</f>
        <v>Cpt1a</v>
      </c>
      <c r="IU27" s="80">
        <f t="shared" si="2"/>
        <v>0.0020836201363773677</v>
      </c>
      <c r="IV27" s="80">
        <f t="shared" si="3"/>
        <v>0.004500194275665372</v>
      </c>
    </row>
    <row r="28" spans="10:256" ht="15" customHeight="1">
      <c r="J28" s="2" t="str">
        <f>'Gene Table'!A24</f>
        <v>B10</v>
      </c>
      <c r="K28" s="2" t="str">
        <f>'Gene Table'!D24</f>
        <v>Cpt2</v>
      </c>
      <c r="L28" s="80">
        <f>IF(ISNUMBER(Results!E24),Results!E24,NA())</f>
        <v>0.007204120359790633</v>
      </c>
      <c r="M28" s="80">
        <f>IF(ISNUMBER(Results!F24),Results!F24,NA())</f>
        <v>0.004105048549851103</v>
      </c>
      <c r="O28" s="49"/>
      <c r="P28" s="49"/>
      <c r="Q28" s="49"/>
      <c r="R28" s="49"/>
      <c r="S28" s="49"/>
      <c r="IS28" s="2" t="str">
        <f>'Gene Table'!$A24</f>
        <v>B10</v>
      </c>
      <c r="IT28" s="2" t="str">
        <f>'Gene Table'!$D24</f>
        <v>Cpt2</v>
      </c>
      <c r="IU28" s="80">
        <f t="shared" si="2"/>
        <v>0.007204120359790633</v>
      </c>
      <c r="IV28" s="80">
        <f t="shared" si="3"/>
        <v>0.004105048549851103</v>
      </c>
    </row>
    <row r="29" spans="10:256" ht="15" customHeight="1">
      <c r="J29" s="2" t="str">
        <f>'Gene Table'!A25</f>
        <v>B11</v>
      </c>
      <c r="K29" s="2" t="str">
        <f>'Gene Table'!D25</f>
        <v>Cyp2e1</v>
      </c>
      <c r="L29" s="80">
        <f>IF(ISNUMBER(Results!E25),Results!E25,NA())</f>
        <v>0.516413635678965</v>
      </c>
      <c r="M29" s="80">
        <f>IF(ISNUMBER(Results!F25),Results!F25,NA())</f>
        <v>0.1328014680392887</v>
      </c>
      <c r="O29" s="49"/>
      <c r="P29" s="49"/>
      <c r="Q29" s="49"/>
      <c r="R29" s="49"/>
      <c r="S29" s="49"/>
      <c r="IS29" s="2" t="str">
        <f>'Gene Table'!$A25</f>
        <v>B11</v>
      </c>
      <c r="IT29" s="2" t="str">
        <f>'Gene Table'!$D25</f>
        <v>Cyp2e1</v>
      </c>
      <c r="IU29" s="80">
        <f t="shared" si="2"/>
        <v>0.516413635678965</v>
      </c>
      <c r="IV29" s="80">
        <f t="shared" si="3"/>
        <v>0.1328014680392887</v>
      </c>
    </row>
    <row r="30" spans="10:256" ht="15" customHeight="1">
      <c r="J30" s="2" t="str">
        <f>'Gene Table'!A26</f>
        <v>B12</v>
      </c>
      <c r="K30" s="2" t="str">
        <f>'Gene Table'!D26</f>
        <v>Cyp7a1</v>
      </c>
      <c r="L30" s="80">
        <f>IF(ISNUMBER(Results!E26),Results!E26,NA())</f>
        <v>0.006727503724906562</v>
      </c>
      <c r="M30" s="80">
        <f>IF(ISNUMBER(Results!F26),Results!F26,NA())</f>
        <v>0.004200139614942107</v>
      </c>
      <c r="O30" s="49"/>
      <c r="P30" s="49"/>
      <c r="Q30" s="49"/>
      <c r="R30" s="49"/>
      <c r="S30" s="49"/>
      <c r="IS30" s="2" t="str">
        <f>'Gene Table'!$A26</f>
        <v>B12</v>
      </c>
      <c r="IT30" s="2" t="str">
        <f>'Gene Table'!$D26</f>
        <v>Cyp7a1</v>
      </c>
      <c r="IU30" s="80">
        <f t="shared" si="2"/>
        <v>0.006727503724906562</v>
      </c>
      <c r="IV30" s="80">
        <f t="shared" si="3"/>
        <v>0.004200139614942107</v>
      </c>
    </row>
    <row r="31" spans="10:256" ht="15" customHeight="1">
      <c r="J31" s="2" t="str">
        <f>'Gene Table'!A27</f>
        <v>C01</v>
      </c>
      <c r="K31" s="2" t="str">
        <f>'Gene Table'!D27</f>
        <v>Dgat2</v>
      </c>
      <c r="L31" s="80">
        <f>IF(ISNUMBER(Results!E27),Results!E27,NA())</f>
        <v>0.008697075055936735</v>
      </c>
      <c r="M31" s="80">
        <f>IF(ISNUMBER(Results!F27),Results!F27,NA())</f>
        <v>0.008196649369720761</v>
      </c>
      <c r="O31" s="49"/>
      <c r="P31" s="49"/>
      <c r="Q31" s="49"/>
      <c r="R31" s="49"/>
      <c r="S31" s="49"/>
      <c r="IS31" s="2" t="str">
        <f>'Gene Table'!$A27</f>
        <v>C01</v>
      </c>
      <c r="IT31" s="2" t="str">
        <f>'Gene Table'!$D27</f>
        <v>Dgat2</v>
      </c>
      <c r="IU31" s="80">
        <f t="shared" si="2"/>
        <v>0.008697075055936735</v>
      </c>
      <c r="IV31" s="80">
        <f t="shared" si="3"/>
        <v>0.008196649369720761</v>
      </c>
    </row>
    <row r="32" spans="10:256" ht="15" customHeight="1">
      <c r="J32" s="2" t="str">
        <f>'Gene Table'!A28</f>
        <v>C02</v>
      </c>
      <c r="K32" s="2" t="str">
        <f>'Gene Table'!D28</f>
        <v>Fabp1</v>
      </c>
      <c r="L32" s="80">
        <f>IF(ISNUMBER(Results!E28),Results!E28,NA())</f>
        <v>0.12511615608828064</v>
      </c>
      <c r="M32" s="80">
        <f>IF(ISNUMBER(Results!F28),Results!F28,NA())</f>
        <v>0.14686046722236223</v>
      </c>
      <c r="O32" s="49"/>
      <c r="P32" s="49"/>
      <c r="Q32" s="49"/>
      <c r="R32" s="49"/>
      <c r="S32" s="49"/>
      <c r="IS32" s="2" t="str">
        <f>'Gene Table'!$A28</f>
        <v>C02</v>
      </c>
      <c r="IT32" s="2" t="str">
        <f>'Gene Table'!$D28</f>
        <v>Fabp1</v>
      </c>
      <c r="IU32" s="80">
        <f t="shared" si="2"/>
        <v>0.12511615608828064</v>
      </c>
      <c r="IV32" s="80">
        <f t="shared" si="3"/>
        <v>0.14686046722236223</v>
      </c>
    </row>
    <row r="33" spans="10:256" ht="15" customHeight="1">
      <c r="J33" s="2" t="str">
        <f>'Gene Table'!A29</f>
        <v>C03</v>
      </c>
      <c r="K33" s="2" t="str">
        <f>'Gene Table'!D29</f>
        <v>Fabp3</v>
      </c>
      <c r="L33" s="80">
        <f>IF(ISNUMBER(Results!E29),Results!E29,NA())</f>
        <v>0.00011905369352805531</v>
      </c>
      <c r="M33" s="80">
        <f>IF(ISNUMBER(Results!F29),Results!F29,NA())</f>
        <v>0.0001471171441631473</v>
      </c>
      <c r="O33" s="49"/>
      <c r="P33" s="49"/>
      <c r="Q33" s="49"/>
      <c r="R33" s="49"/>
      <c r="S33" s="49"/>
      <c r="IS33" s="2" t="str">
        <f>'Gene Table'!$A29</f>
        <v>C03</v>
      </c>
      <c r="IT33" s="2" t="str">
        <f>'Gene Table'!$D29</f>
        <v>Fabp3</v>
      </c>
      <c r="IU33" s="80">
        <f t="shared" si="2"/>
        <v>0.00011905369352805531</v>
      </c>
      <c r="IV33" s="80">
        <f t="shared" si="3"/>
        <v>0.0001471171441631473</v>
      </c>
    </row>
    <row r="34" spans="10:256" ht="15" customHeight="1">
      <c r="J34" s="2" t="str">
        <f>'Gene Table'!A30</f>
        <v>C04</v>
      </c>
      <c r="K34" s="2" t="str">
        <f>'Gene Table'!D30</f>
        <v>Fabp5</v>
      </c>
      <c r="L34" s="80">
        <f>IF(ISNUMBER(Results!E30),Results!E30,NA())</f>
        <v>0.00026138591086151105</v>
      </c>
      <c r="M34" s="80">
        <f>IF(ISNUMBER(Results!F30),Results!F30,NA())</f>
        <v>0.0012421309576489225</v>
      </c>
      <c r="O34" s="49"/>
      <c r="P34" s="49"/>
      <c r="Q34" s="49"/>
      <c r="R34" s="49"/>
      <c r="S34" s="49"/>
      <c r="IS34" s="2" t="str">
        <f>'Gene Table'!$A30</f>
        <v>C04</v>
      </c>
      <c r="IT34" s="2" t="str">
        <f>'Gene Table'!$D30</f>
        <v>Fabp5</v>
      </c>
      <c r="IU34" s="80">
        <f t="shared" si="2"/>
        <v>0.00026138591086151105</v>
      </c>
      <c r="IV34" s="80">
        <f t="shared" si="3"/>
        <v>0.0012421309576489225</v>
      </c>
    </row>
    <row r="35" spans="10:256" ht="15" customHeight="1">
      <c r="J35" s="2" t="str">
        <f>'Gene Table'!A31</f>
        <v>C05</v>
      </c>
      <c r="K35" s="2" t="str">
        <f>'Gene Table'!D31</f>
        <v>Fas</v>
      </c>
      <c r="L35" s="80">
        <f>IF(ISNUMBER(Results!E31),Results!E31,NA())</f>
        <v>0.0005466030005742028</v>
      </c>
      <c r="M35" s="80">
        <f>IF(ISNUMBER(Results!F31),Results!F31,NA())</f>
        <v>0.0010924977319504837</v>
      </c>
      <c r="O35" s="49"/>
      <c r="P35" s="49"/>
      <c r="Q35" s="49"/>
      <c r="R35" s="49"/>
      <c r="S35" s="49"/>
      <c r="IS35" s="2" t="str">
        <f>'Gene Table'!$A31</f>
        <v>C05</v>
      </c>
      <c r="IT35" s="2" t="str">
        <f>'Gene Table'!$D31</f>
        <v>Fas</v>
      </c>
      <c r="IU35" s="80">
        <f t="shared" si="2"/>
        <v>0.0005466030005742028</v>
      </c>
      <c r="IV35" s="80">
        <f t="shared" si="3"/>
        <v>0.0010924977319504837</v>
      </c>
    </row>
    <row r="36" spans="10:256" ht="15" customHeight="1">
      <c r="J36" s="2" t="str">
        <f>'Gene Table'!A32</f>
        <v>C06</v>
      </c>
      <c r="K36" s="2" t="str">
        <f>'Gene Table'!D32</f>
        <v>Fasn</v>
      </c>
      <c r="L36" s="80">
        <f>IF(ISNUMBER(Results!E32),Results!E32,NA())</f>
        <v>0.007689923704970054</v>
      </c>
      <c r="M36" s="80">
        <f>IF(ISNUMBER(Results!F32),Results!F32,NA())</f>
        <v>0.012554061571620492</v>
      </c>
      <c r="O36" s="49"/>
      <c r="P36" s="49"/>
      <c r="Q36" s="49"/>
      <c r="R36" s="49"/>
      <c r="S36" s="49"/>
      <c r="IS36" s="2" t="str">
        <f>'Gene Table'!$A32</f>
        <v>C06</v>
      </c>
      <c r="IT36" s="2" t="str">
        <f>'Gene Table'!$D32</f>
        <v>Fasn</v>
      </c>
      <c r="IU36" s="80">
        <f t="shared" si="2"/>
        <v>0.007689923704970054</v>
      </c>
      <c r="IV36" s="80">
        <f t="shared" si="3"/>
        <v>0.012554061571620492</v>
      </c>
    </row>
    <row r="37" spans="10:256" ht="15" customHeight="1">
      <c r="J37" s="2" t="str">
        <f>'Gene Table'!A33</f>
        <v>C07</v>
      </c>
      <c r="K37" s="2" t="str">
        <f>'Gene Table'!D33</f>
        <v>Foxa2</v>
      </c>
      <c r="L37" s="80">
        <f>IF(ISNUMBER(Results!E33),Results!E33,NA())</f>
        <v>0.0004297159655330315</v>
      </c>
      <c r="M37" s="80">
        <f>IF(ISNUMBER(Results!F33),Results!F33,NA())</f>
        <v>0.0007429949368596831</v>
      </c>
      <c r="O37" s="49"/>
      <c r="P37" s="49"/>
      <c r="Q37" s="49"/>
      <c r="R37" s="49"/>
      <c r="S37" s="49"/>
      <c r="IS37" s="2" t="str">
        <f>'Gene Table'!$A33</f>
        <v>C07</v>
      </c>
      <c r="IT37" s="2" t="str">
        <f>'Gene Table'!$D33</f>
        <v>Foxa2</v>
      </c>
      <c r="IU37" s="80">
        <f t="shared" si="2"/>
        <v>0.0004297159655330315</v>
      </c>
      <c r="IV37" s="80">
        <f t="shared" si="3"/>
        <v>0.0007429949368596831</v>
      </c>
    </row>
    <row r="38" spans="10:256" ht="15" customHeight="1">
      <c r="J38" s="2" t="str">
        <f>'Gene Table'!A34</f>
        <v>C08</v>
      </c>
      <c r="K38" s="2" t="str">
        <f>'Gene Table'!D34</f>
        <v>G6pc</v>
      </c>
      <c r="L38" s="80">
        <f>IF(ISNUMBER(Results!E34),Results!E34,NA())</f>
        <v>0.012344677865031514</v>
      </c>
      <c r="M38" s="80">
        <f>IF(ISNUMBER(Results!F34),Results!F34,NA())</f>
        <v>0.019349646229845977</v>
      </c>
      <c r="O38" s="49"/>
      <c r="P38" s="49"/>
      <c r="Q38" s="49"/>
      <c r="R38" s="49"/>
      <c r="S38" s="49"/>
      <c r="IS38" s="2" t="str">
        <f>'Gene Table'!$A34</f>
        <v>C08</v>
      </c>
      <c r="IT38" s="2" t="str">
        <f>'Gene Table'!$D34</f>
        <v>G6pc</v>
      </c>
      <c r="IU38" s="80">
        <f t="shared" si="2"/>
        <v>0.012344677865031514</v>
      </c>
      <c r="IV38" s="80">
        <f t="shared" si="3"/>
        <v>0.019349646229845977</v>
      </c>
    </row>
    <row r="39" spans="10:256" ht="15" customHeight="1">
      <c r="J39" s="2" t="str">
        <f>'Gene Table'!A35</f>
        <v>C09</v>
      </c>
      <c r="K39" s="2" t="str">
        <f>'Gene Table'!D35</f>
        <v>G6pdx</v>
      </c>
      <c r="L39" s="80">
        <f>IF(ISNUMBER(Results!E35),Results!E35,NA())</f>
        <v>0.00010185984164963161</v>
      </c>
      <c r="M39" s="80">
        <f>IF(ISNUMBER(Results!F35),Results!F35,NA())</f>
        <v>0.00027344911246601506</v>
      </c>
      <c r="O39" s="49"/>
      <c r="P39" s="49"/>
      <c r="Q39" s="49"/>
      <c r="R39" s="49"/>
      <c r="S39" s="49"/>
      <c r="IS39" s="2" t="str">
        <f>'Gene Table'!$A35</f>
        <v>C09</v>
      </c>
      <c r="IT39" s="2" t="str">
        <f>'Gene Table'!$D35</f>
        <v>G6pdx</v>
      </c>
      <c r="IU39" s="80">
        <f t="shared" si="2"/>
        <v>0.00010185984164963161</v>
      </c>
      <c r="IV39" s="80">
        <f t="shared" si="3"/>
        <v>0.00027344911246601506</v>
      </c>
    </row>
    <row r="40" spans="10:256" ht="15" customHeight="1">
      <c r="J40" s="2" t="str">
        <f>'Gene Table'!A36</f>
        <v>C10</v>
      </c>
      <c r="K40" s="2" t="str">
        <f>'Gene Table'!D36</f>
        <v>Gck</v>
      </c>
      <c r="L40" s="80">
        <f>IF(ISNUMBER(Results!E36),Results!E36,NA())</f>
        <v>0.000578598017300753</v>
      </c>
      <c r="M40" s="80">
        <f>IF(ISNUMBER(Results!F36),Results!F36,NA())</f>
        <v>0.0025317962117680404</v>
      </c>
      <c r="O40" s="49"/>
      <c r="P40" s="49"/>
      <c r="Q40" s="49"/>
      <c r="R40" s="49"/>
      <c r="S40" s="49"/>
      <c r="IS40" s="2" t="str">
        <f>'Gene Table'!$A36</f>
        <v>C10</v>
      </c>
      <c r="IT40" s="2" t="str">
        <f>'Gene Table'!$D36</f>
        <v>Gck</v>
      </c>
      <c r="IU40" s="80">
        <f t="shared" si="2"/>
        <v>0.000578598017300753</v>
      </c>
      <c r="IV40" s="80">
        <f t="shared" si="3"/>
        <v>0.0025317962117680404</v>
      </c>
    </row>
    <row r="41" spans="10:256" ht="15" customHeight="1">
      <c r="J41" s="2" t="str">
        <f>'Gene Table'!A37</f>
        <v>C11</v>
      </c>
      <c r="K41" s="2" t="str">
        <f>'Gene Table'!D37</f>
        <v>Gsk3b</v>
      </c>
      <c r="L41" s="80">
        <f>IF(ISNUMBER(Results!E37),Results!E37,NA())</f>
        <v>0.002674333311321422</v>
      </c>
      <c r="M41" s="80">
        <f>IF(ISNUMBER(Results!F37),Results!F37,NA())</f>
        <v>0.004439860305249007</v>
      </c>
      <c r="O41" s="49"/>
      <c r="P41" s="49"/>
      <c r="Q41" s="49"/>
      <c r="R41" s="49"/>
      <c r="S41" s="49"/>
      <c r="IS41" s="2" t="str">
        <f>'Gene Table'!$A37</f>
        <v>C11</v>
      </c>
      <c r="IT41" s="2" t="str">
        <f>'Gene Table'!$D37</f>
        <v>Gsk3b</v>
      </c>
      <c r="IU41" s="80">
        <f t="shared" si="2"/>
        <v>0.002674333311321422</v>
      </c>
      <c r="IV41" s="80">
        <f t="shared" si="3"/>
        <v>0.004439860305249007</v>
      </c>
    </row>
    <row r="42" spans="10:256" ht="15" customHeight="1">
      <c r="J42" s="2" t="str">
        <f>'Gene Table'!A38</f>
        <v>C12</v>
      </c>
      <c r="K42" s="2" t="str">
        <f>'Gene Table'!D38</f>
        <v>Gyk</v>
      </c>
      <c r="L42" s="80">
        <f>IF(ISNUMBER(Results!E38),Results!E38,NA())</f>
        <v>0.00041775189700265787</v>
      </c>
      <c r="M42" s="80">
        <f>IF(ISNUMBER(Results!F38),Results!F38,NA())</f>
        <v>0.0006260853656594788</v>
      </c>
      <c r="O42" s="49"/>
      <c r="P42" s="49"/>
      <c r="Q42" s="49"/>
      <c r="R42" s="49"/>
      <c r="S42" s="49"/>
      <c r="IS42" s="2" t="str">
        <f>'Gene Table'!$A38</f>
        <v>C12</v>
      </c>
      <c r="IT42" s="2" t="str">
        <f>'Gene Table'!$D38</f>
        <v>Gyk</v>
      </c>
      <c r="IU42" s="80">
        <f t="shared" si="2"/>
        <v>0.00041775189700265787</v>
      </c>
      <c r="IV42" s="80">
        <f t="shared" si="3"/>
        <v>0.0006260853656594788</v>
      </c>
    </row>
    <row r="43" spans="10:256" ht="15" customHeight="1">
      <c r="J43" s="2" t="str">
        <f>'Gene Table'!A39</f>
        <v>D01</v>
      </c>
      <c r="K43" s="2" t="str">
        <f>'Gene Table'!D39</f>
        <v>Hmgcr</v>
      </c>
      <c r="L43" s="80">
        <f>IF(ISNUMBER(Results!E39),Results!E39,NA())</f>
        <v>0.00034716496921434036</v>
      </c>
      <c r="M43" s="80">
        <f>IF(ISNUMBER(Results!F39),Results!F39,NA())</f>
        <v>0.0008615988830088549</v>
      </c>
      <c r="O43" s="49"/>
      <c r="P43" s="49"/>
      <c r="Q43" s="49"/>
      <c r="R43" s="49"/>
      <c r="S43" s="49"/>
      <c r="IS43" s="2" t="str">
        <f>'Gene Table'!$A39</f>
        <v>D01</v>
      </c>
      <c r="IT43" s="2" t="str">
        <f>'Gene Table'!$D39</f>
        <v>Hmgcr</v>
      </c>
      <c r="IU43" s="80">
        <f t="shared" si="2"/>
        <v>0.00034716496921434036</v>
      </c>
      <c r="IV43" s="80">
        <f t="shared" si="3"/>
        <v>0.0008615988830088549</v>
      </c>
    </row>
    <row r="44" spans="10:256" ht="15" customHeight="1">
      <c r="J44" s="2" t="str">
        <f>'Gene Table'!A40</f>
        <v>D02</v>
      </c>
      <c r="K44" s="2" t="str">
        <f>'Gene Table'!D40</f>
        <v>Hnf4a</v>
      </c>
      <c r="L44" s="80">
        <f>IF(ISNUMBER(Results!E40),Results!E40,NA())</f>
        <v>0.031031279621090896</v>
      </c>
      <c r="M44" s="80">
        <f>IF(ISNUMBER(Results!F40),Results!F40,NA())</f>
        <v>0.04803920212535395</v>
      </c>
      <c r="O44" s="49"/>
      <c r="P44" s="49"/>
      <c r="Q44" s="49"/>
      <c r="R44" s="49"/>
      <c r="S44" s="49"/>
      <c r="IS44" s="2" t="str">
        <f>'Gene Table'!$A40</f>
        <v>D02</v>
      </c>
      <c r="IT44" s="2" t="str">
        <f>'Gene Table'!$D40</f>
        <v>Hnf4a</v>
      </c>
      <c r="IU44" s="80">
        <f t="shared" si="2"/>
        <v>0.031031279621090896</v>
      </c>
      <c r="IV44" s="80">
        <f t="shared" si="3"/>
        <v>0.04803920212535395</v>
      </c>
    </row>
    <row r="45" spans="10:256" ht="15" customHeight="1">
      <c r="J45" s="2" t="str">
        <f>'Gene Table'!A41</f>
        <v>D03</v>
      </c>
      <c r="K45" s="2" t="str">
        <f>'Gene Table'!D41</f>
        <v>Ifng</v>
      </c>
      <c r="L45" s="80">
        <f>IF(ISNUMBER(Results!E41),Results!E41,NA())</f>
        <v>1.3315268074599801E-05</v>
      </c>
      <c r="M45" s="80">
        <f>IF(ISNUMBER(Results!F41),Results!F41,NA())</f>
        <v>7.483455386641709E-06</v>
      </c>
      <c r="O45" s="49"/>
      <c r="P45" s="49"/>
      <c r="Q45" s="49"/>
      <c r="R45" s="49"/>
      <c r="S45" s="49"/>
      <c r="IS45" s="2" t="str">
        <f>'Gene Table'!$A41</f>
        <v>D03</v>
      </c>
      <c r="IT45" s="2" t="str">
        <f>'Gene Table'!$D41</f>
        <v>Ifng</v>
      </c>
      <c r="IU45" s="80">
        <f t="shared" si="2"/>
        <v>1.3315268074599801E-05</v>
      </c>
      <c r="IV45" s="80">
        <f t="shared" si="3"/>
        <v>7.483455386641709E-06</v>
      </c>
    </row>
    <row r="46" spans="10:256" ht="15" customHeight="1">
      <c r="J46" s="2" t="str">
        <f>'Gene Table'!A42</f>
        <v>D04</v>
      </c>
      <c r="K46" s="2" t="str">
        <f>'Gene Table'!D42</f>
        <v>Igf1</v>
      </c>
      <c r="L46" s="80">
        <f>IF(ISNUMBER(Results!E42),Results!E42,NA())</f>
        <v>0.09573252685992503</v>
      </c>
      <c r="M46" s="80">
        <f>IF(ISNUMBER(Results!F42),Results!F42,NA())</f>
        <v>0.12599933285206427</v>
      </c>
      <c r="O46" s="49"/>
      <c r="P46" s="49"/>
      <c r="Q46" s="49"/>
      <c r="R46" s="49"/>
      <c r="S46" s="49"/>
      <c r="IS46" s="2" t="str">
        <f>'Gene Table'!$A42</f>
        <v>D04</v>
      </c>
      <c r="IT46" s="2" t="str">
        <f>'Gene Table'!$D42</f>
        <v>Igf1</v>
      </c>
      <c r="IU46" s="80">
        <f t="shared" si="2"/>
        <v>0.09573252685992503</v>
      </c>
      <c r="IV46" s="80">
        <f t="shared" si="3"/>
        <v>0.12599933285206427</v>
      </c>
    </row>
    <row r="47" spans="10:256" ht="15" customHeight="1">
      <c r="J47" s="2" t="str">
        <f>'Gene Table'!A43</f>
        <v>D05</v>
      </c>
      <c r="K47" s="2" t="str">
        <f>'Gene Table'!D43</f>
        <v>Igfbp1</v>
      </c>
      <c r="L47" s="80">
        <f>IF(ISNUMBER(Results!E43),Results!E43,NA())</f>
        <v>0.00039121789942591256</v>
      </c>
      <c r="M47" s="80">
        <f>IF(ISNUMBER(Results!F43),Results!F43,NA())</f>
        <v>0.008866761589260351</v>
      </c>
      <c r="O47" s="49"/>
      <c r="P47" s="49"/>
      <c r="Q47" s="49"/>
      <c r="R47" s="49"/>
      <c r="S47" s="49"/>
      <c r="IS47" s="2" t="str">
        <f>'Gene Table'!$A43</f>
        <v>D05</v>
      </c>
      <c r="IT47" s="2" t="str">
        <f>'Gene Table'!$D43</f>
        <v>Igfbp1</v>
      </c>
      <c r="IU47" s="80">
        <f t="shared" si="2"/>
        <v>0.00039121789942591256</v>
      </c>
      <c r="IV47" s="80">
        <f t="shared" si="3"/>
        <v>0.008866761589260351</v>
      </c>
    </row>
    <row r="48" spans="10:256" ht="15" customHeight="1">
      <c r="J48" s="2" t="str">
        <f>'Gene Table'!A44</f>
        <v>D06</v>
      </c>
      <c r="K48" s="2" t="str">
        <f>'Gene Table'!D44</f>
        <v>Il10</v>
      </c>
      <c r="L48" s="80">
        <f>IF(ISNUMBER(Results!E44),Results!E44,NA())</f>
        <v>9.690100102542824E-06</v>
      </c>
      <c r="M48" s="80">
        <f>IF(ISNUMBER(Results!F44),Results!F44,NA())</f>
        <v>5.693929259316888E-06</v>
      </c>
      <c r="O48" s="49"/>
      <c r="P48" s="49"/>
      <c r="Q48" s="49"/>
      <c r="R48" s="49"/>
      <c r="S48" s="49"/>
      <c r="IS48" s="2" t="str">
        <f>'Gene Table'!$A44</f>
        <v>D06</v>
      </c>
      <c r="IT48" s="2" t="str">
        <f>'Gene Table'!$D44</f>
        <v>Il10</v>
      </c>
      <c r="IU48" s="80">
        <f t="shared" si="2"/>
        <v>9.690100102542824E-06</v>
      </c>
      <c r="IV48" s="80">
        <f t="shared" si="3"/>
        <v>5.693929259316888E-06</v>
      </c>
    </row>
    <row r="49" spans="10:256" ht="15" customHeight="1">
      <c r="J49" s="2" t="str">
        <f>'Gene Table'!A45</f>
        <v>D07</v>
      </c>
      <c r="K49" s="2" t="str">
        <f>'Gene Table'!D45</f>
        <v>Il1b</v>
      </c>
      <c r="L49" s="80">
        <f>IF(ISNUMBER(Results!E45),Results!E45,NA())</f>
        <v>9.354246679979335E-05</v>
      </c>
      <c r="M49" s="80">
        <f>IF(ISNUMBER(Results!F45),Results!F45,NA())</f>
        <v>0.0002468869156574395</v>
      </c>
      <c r="O49" s="49"/>
      <c r="P49" s="49"/>
      <c r="Q49" s="49"/>
      <c r="R49" s="49"/>
      <c r="S49" s="49"/>
      <c r="IS49" s="2" t="str">
        <f>'Gene Table'!$A45</f>
        <v>D07</v>
      </c>
      <c r="IT49" s="2" t="str">
        <f>'Gene Table'!$D45</f>
        <v>Il1b</v>
      </c>
      <c r="IU49" s="80">
        <f t="shared" si="2"/>
        <v>9.354246679979335E-05</v>
      </c>
      <c r="IV49" s="80">
        <f t="shared" si="3"/>
        <v>0.0002468869156574395</v>
      </c>
    </row>
    <row r="50" spans="10:256" ht="15" customHeight="1">
      <c r="J50" s="2" t="str">
        <f>'Gene Table'!A46</f>
        <v>D08</v>
      </c>
      <c r="K50" s="2" t="str">
        <f>'Gene Table'!D46</f>
        <v>Il6</v>
      </c>
      <c r="L50" s="80">
        <f>IF(ISNUMBER(Results!E46),Results!E46,NA())</f>
        <v>1.6071288154619026E-06</v>
      </c>
      <c r="M50" s="80">
        <f>IF(ISNUMBER(Results!F46),Results!F46,NA())</f>
        <v>4.503974218842014E-06</v>
      </c>
      <c r="O50" s="49"/>
      <c r="P50" s="49"/>
      <c r="Q50" s="49"/>
      <c r="R50" s="49"/>
      <c r="S50" s="49"/>
      <c r="IS50" s="2" t="str">
        <f>'Gene Table'!$A46</f>
        <v>D08</v>
      </c>
      <c r="IT50" s="2" t="str">
        <f>'Gene Table'!$D46</f>
        <v>Il6</v>
      </c>
      <c r="IU50" s="80">
        <f t="shared" si="2"/>
        <v>1.6071288154619026E-06</v>
      </c>
      <c r="IV50" s="80">
        <f t="shared" si="3"/>
        <v>4.503974218842014E-06</v>
      </c>
    </row>
    <row r="51" spans="10:256" ht="15" customHeight="1">
      <c r="J51" s="2" t="str">
        <f>'Gene Table'!A47</f>
        <v>D09</v>
      </c>
      <c r="K51" s="2" t="str">
        <f>'Gene Table'!D47</f>
        <v>Insr</v>
      </c>
      <c r="L51" s="80">
        <f>IF(ISNUMBER(Results!E47),Results!E47,NA())</f>
        <v>0.0011215090674018531</v>
      </c>
      <c r="M51" s="80">
        <f>IF(ISNUMBER(Results!F47),Results!F47,NA())</f>
        <v>0.0022564022562629195</v>
      </c>
      <c r="O51" s="49"/>
      <c r="P51" s="49"/>
      <c r="Q51" s="49"/>
      <c r="R51" s="49"/>
      <c r="S51" s="49"/>
      <c r="IS51" s="2" t="str">
        <f>'Gene Table'!$A47</f>
        <v>D09</v>
      </c>
      <c r="IT51" s="2" t="str">
        <f>'Gene Table'!$D47</f>
        <v>Insr</v>
      </c>
      <c r="IU51" s="80">
        <f t="shared" si="2"/>
        <v>0.0011215090674018531</v>
      </c>
      <c r="IV51" s="80">
        <f t="shared" si="3"/>
        <v>0.0022564022562629195</v>
      </c>
    </row>
    <row r="52" spans="10:256" ht="15" customHeight="1">
      <c r="J52" s="2" t="str">
        <f>'Gene Table'!A48</f>
        <v>D10</v>
      </c>
      <c r="K52" s="2" t="str">
        <f>'Gene Table'!D48</f>
        <v>Irs1</v>
      </c>
      <c r="L52" s="80">
        <f>IF(ISNUMBER(Results!E48),Results!E48,NA())</f>
        <v>0.0015659588309284386</v>
      </c>
      <c r="M52" s="80">
        <f>IF(ISNUMBER(Results!F48),Results!F48,NA())</f>
        <v>0.002664192421003138</v>
      </c>
      <c r="O52" s="49"/>
      <c r="P52" s="49"/>
      <c r="Q52" s="49"/>
      <c r="R52" s="49"/>
      <c r="S52" s="49"/>
      <c r="IS52" s="2" t="str">
        <f>'Gene Table'!$A48</f>
        <v>D10</v>
      </c>
      <c r="IT52" s="2" t="str">
        <f>'Gene Table'!$D48</f>
        <v>Irs1</v>
      </c>
      <c r="IU52" s="80">
        <f t="shared" si="2"/>
        <v>0.0015659588309284386</v>
      </c>
      <c r="IV52" s="80">
        <f t="shared" si="3"/>
        <v>0.002664192421003138</v>
      </c>
    </row>
    <row r="53" spans="10:256" ht="15" customHeight="1">
      <c r="J53" s="2" t="str">
        <f>'Gene Table'!A49</f>
        <v>D11</v>
      </c>
      <c r="K53" s="2" t="str">
        <f>'Gene Table'!D49</f>
        <v>Ldlr</v>
      </c>
      <c r="L53" s="80">
        <f>IF(ISNUMBER(Results!E49),Results!E49,NA())</f>
        <v>0.0028149733902289205</v>
      </c>
      <c r="M53" s="80">
        <f>IF(ISNUMBER(Results!F49),Results!F49,NA())</f>
        <v>0.0028792025490943737</v>
      </c>
      <c r="O53" s="49"/>
      <c r="P53" s="49"/>
      <c r="Q53" s="49"/>
      <c r="R53" s="49"/>
      <c r="S53" s="49"/>
      <c r="IS53" s="2" t="str">
        <f>'Gene Table'!$A49</f>
        <v>D11</v>
      </c>
      <c r="IT53" s="2" t="str">
        <f>'Gene Table'!$D49</f>
        <v>Ldlr</v>
      </c>
      <c r="IU53" s="80">
        <f t="shared" si="2"/>
        <v>0.0028149733902289205</v>
      </c>
      <c r="IV53" s="80">
        <f t="shared" si="3"/>
        <v>0.0028792025490943737</v>
      </c>
    </row>
    <row r="54" spans="10:256" ht="15" customHeight="1">
      <c r="J54" s="2" t="str">
        <f>'Gene Table'!A50</f>
        <v>D12</v>
      </c>
      <c r="K54" s="2" t="str">
        <f>'Gene Table'!D50</f>
        <v>Lepr</v>
      </c>
      <c r="L54" s="80">
        <f>IF(ISNUMBER(Results!E50),Results!E50,NA())</f>
        <v>0.0003804026719023342</v>
      </c>
      <c r="M54" s="80">
        <f>IF(ISNUMBER(Results!F50),Results!F50,NA())</f>
        <v>0.0014544606695388858</v>
      </c>
      <c r="O54" s="49"/>
      <c r="P54" s="49"/>
      <c r="Q54" s="49"/>
      <c r="R54" s="49"/>
      <c r="S54" s="49"/>
      <c r="IS54" s="2" t="str">
        <f>'Gene Table'!$A50</f>
        <v>D12</v>
      </c>
      <c r="IT54" s="2" t="str">
        <f>'Gene Table'!$D50</f>
        <v>Lepr</v>
      </c>
      <c r="IU54" s="80">
        <f t="shared" si="2"/>
        <v>0.0003804026719023342</v>
      </c>
      <c r="IV54" s="80">
        <f t="shared" si="3"/>
        <v>0.0014544606695388858</v>
      </c>
    </row>
    <row r="55" spans="10:256" ht="15" customHeight="1">
      <c r="J55" s="2" t="str">
        <f>'Gene Table'!A51</f>
        <v>E01</v>
      </c>
      <c r="K55" s="2" t="str">
        <f>'Gene Table'!D51</f>
        <v>Lpl</v>
      </c>
      <c r="L55" s="80">
        <f>IF(ISNUMBER(Results!E51),Results!E51,NA())</f>
        <v>0.0001428221141788389</v>
      </c>
      <c r="M55" s="80">
        <f>IF(ISNUMBER(Results!F51),Results!F51,NA())</f>
        <v>0.00042213322354831516</v>
      </c>
      <c r="O55" s="49"/>
      <c r="P55" s="49"/>
      <c r="Q55" s="49"/>
      <c r="R55" s="49"/>
      <c r="S55" s="49"/>
      <c r="IS55" s="2" t="str">
        <f>'Gene Table'!$A51</f>
        <v>E01</v>
      </c>
      <c r="IT55" s="2" t="str">
        <f>'Gene Table'!$D51</f>
        <v>Lpl</v>
      </c>
      <c r="IU55" s="80">
        <f t="shared" si="2"/>
        <v>0.0001428221141788389</v>
      </c>
      <c r="IV55" s="80">
        <f t="shared" si="3"/>
        <v>0.00042213322354831516</v>
      </c>
    </row>
    <row r="56" spans="10:256" ht="15" customHeight="1">
      <c r="J56" s="2" t="str">
        <f>'Gene Table'!A52</f>
        <v>E02</v>
      </c>
      <c r="K56" s="2" t="str">
        <f>'Gene Table'!D52</f>
        <v>Mapk1</v>
      </c>
      <c r="L56" s="80">
        <f>IF(ISNUMBER(Results!E52),Results!E52,NA())</f>
        <v>0.0012864784448247321</v>
      </c>
      <c r="M56" s="80">
        <f>IF(ISNUMBER(Results!F52),Results!F52,NA())</f>
        <v>0.0013058138827540034</v>
      </c>
      <c r="O56" s="49"/>
      <c r="P56" s="49"/>
      <c r="Q56" s="49"/>
      <c r="R56" s="49"/>
      <c r="S56" s="49"/>
      <c r="IS56" s="2" t="str">
        <f>'Gene Table'!$A52</f>
        <v>E02</v>
      </c>
      <c r="IT56" s="2" t="str">
        <f>'Gene Table'!$D52</f>
        <v>Mapk1</v>
      </c>
      <c r="IU56" s="80">
        <f t="shared" si="2"/>
        <v>0.0012864784448247321</v>
      </c>
      <c r="IV56" s="80">
        <f t="shared" si="3"/>
        <v>0.0013058138827540034</v>
      </c>
    </row>
    <row r="57" spans="10:256" ht="15" customHeight="1">
      <c r="J57" s="2" t="str">
        <f>'Gene Table'!A53</f>
        <v>E03</v>
      </c>
      <c r="K57" s="2" t="str">
        <f>'Gene Table'!D53</f>
        <v>Mapk8</v>
      </c>
      <c r="L57" s="80">
        <f>IF(ISNUMBER(Results!E53),Results!E53,NA())</f>
        <v>0.0024698292143317856</v>
      </c>
      <c r="M57" s="80">
        <f>IF(ISNUMBER(Results!F53),Results!F53,NA())</f>
        <v>0.0028256960425200525</v>
      </c>
      <c r="O57" s="49"/>
      <c r="P57" s="49"/>
      <c r="Q57" s="49"/>
      <c r="R57" s="49"/>
      <c r="S57" s="49"/>
      <c r="IS57" s="2" t="str">
        <f>'Gene Table'!$A53</f>
        <v>E03</v>
      </c>
      <c r="IT57" s="2" t="str">
        <f>'Gene Table'!$D53</f>
        <v>Mapk8</v>
      </c>
      <c r="IU57" s="80">
        <f t="shared" si="2"/>
        <v>0.0024698292143317856</v>
      </c>
      <c r="IV57" s="80">
        <f t="shared" si="3"/>
        <v>0.0028256960425200525</v>
      </c>
    </row>
    <row r="58" spans="10:256" ht="15" customHeight="1">
      <c r="J58" s="2" t="str">
        <f>'Gene Table'!A54</f>
        <v>E04</v>
      </c>
      <c r="K58" s="2" t="str">
        <f>'Gene Table'!D54</f>
        <v>Mlxipl</v>
      </c>
      <c r="L58" s="80">
        <f>IF(ISNUMBER(Results!E54),Results!E54,NA())</f>
        <v>0.007766934420142572</v>
      </c>
      <c r="M58" s="80">
        <f>IF(ISNUMBER(Results!F54),Results!F54,NA())</f>
        <v>0.02384413075447067</v>
      </c>
      <c r="O58" s="49"/>
      <c r="P58" s="49"/>
      <c r="Q58" s="49"/>
      <c r="R58" s="49"/>
      <c r="S58" s="49"/>
      <c r="IS58" s="2" t="str">
        <f>'Gene Table'!$A54</f>
        <v>E04</v>
      </c>
      <c r="IT58" s="2" t="str">
        <f>'Gene Table'!$D54</f>
        <v>Mlxipl</v>
      </c>
      <c r="IU58" s="80">
        <f t="shared" si="2"/>
        <v>0.007766934420142572</v>
      </c>
      <c r="IV58" s="80">
        <f t="shared" si="3"/>
        <v>0.02384413075447067</v>
      </c>
    </row>
    <row r="59" spans="10:256" ht="15" customHeight="1">
      <c r="J59" s="2" t="str">
        <f>'Gene Table'!A55</f>
        <v>E05</v>
      </c>
      <c r="K59" s="2" t="str">
        <f>'Gene Table'!D55</f>
        <v>Mtor</v>
      </c>
      <c r="L59" s="80">
        <f>IF(ISNUMBER(Results!E55),Results!E55,NA())</f>
        <v>0.000329712681989037</v>
      </c>
      <c r="M59" s="80">
        <f>IF(ISNUMBER(Results!F55),Results!F55,NA())</f>
        <v>0.0008945272176075433</v>
      </c>
      <c r="O59" s="49"/>
      <c r="P59" s="49"/>
      <c r="Q59" s="49"/>
      <c r="R59" s="49"/>
      <c r="S59" s="49"/>
      <c r="IS59" s="2" t="str">
        <f>'Gene Table'!$A55</f>
        <v>E05</v>
      </c>
      <c r="IT59" s="2" t="str">
        <f>'Gene Table'!$D55</f>
        <v>Mtor</v>
      </c>
      <c r="IU59" s="80">
        <f t="shared" si="2"/>
        <v>0.000329712681989037</v>
      </c>
      <c r="IV59" s="80">
        <f t="shared" si="3"/>
        <v>0.0008945272176075433</v>
      </c>
    </row>
    <row r="60" spans="10:256" ht="15" customHeight="1">
      <c r="J60" s="2" t="str">
        <f>'Gene Table'!A56</f>
        <v>E06</v>
      </c>
      <c r="K60" s="2" t="str">
        <f>'Gene Table'!D56</f>
        <v>Ndufb6</v>
      </c>
      <c r="L60" s="80">
        <f>IF(ISNUMBER(Results!E56),Results!E56,NA())</f>
        <v>0.000961171838615945</v>
      </c>
      <c r="M60" s="80">
        <f>IF(ISNUMBER(Results!F56),Results!F56,NA())</f>
        <v>0.0016528253477360332</v>
      </c>
      <c r="O60" s="49"/>
      <c r="P60" s="49"/>
      <c r="Q60" s="49"/>
      <c r="R60" s="49"/>
      <c r="S60" s="49"/>
      <c r="IS60" s="2" t="str">
        <f>'Gene Table'!$A56</f>
        <v>E06</v>
      </c>
      <c r="IT60" s="2" t="str">
        <f>'Gene Table'!$D56</f>
        <v>Ndufb6</v>
      </c>
      <c r="IU60" s="80">
        <f t="shared" si="2"/>
        <v>0.000961171838615945</v>
      </c>
      <c r="IV60" s="80">
        <f t="shared" si="3"/>
        <v>0.0016528253477360332</v>
      </c>
    </row>
    <row r="61" spans="10:256" ht="15" customHeight="1">
      <c r="J61" s="2" t="str">
        <f>'Gene Table'!A57</f>
        <v>E07</v>
      </c>
      <c r="K61" s="2" t="str">
        <f>'Gene Table'!D57</f>
        <v>Nfkb1</v>
      </c>
      <c r="L61" s="80">
        <f>IF(ISNUMBER(Results!E57),Results!E57,NA())</f>
        <v>0.0008236202946522984</v>
      </c>
      <c r="M61" s="80">
        <f>IF(ISNUMBER(Results!F57),Results!F57,NA())</f>
        <v>0.0009069275965398563</v>
      </c>
      <c r="O61" s="49"/>
      <c r="P61" s="49"/>
      <c r="Q61" s="49"/>
      <c r="R61" s="49"/>
      <c r="S61" s="49"/>
      <c r="IS61" s="2" t="str">
        <f>'Gene Table'!$A57</f>
        <v>E07</v>
      </c>
      <c r="IT61" s="2" t="str">
        <f>'Gene Table'!$D57</f>
        <v>Nfkb1</v>
      </c>
      <c r="IU61" s="80">
        <f t="shared" si="2"/>
        <v>0.0008236202946522984</v>
      </c>
      <c r="IV61" s="80">
        <f t="shared" si="3"/>
        <v>0.0009069275965398563</v>
      </c>
    </row>
    <row r="62" spans="10:256" ht="15" customHeight="1">
      <c r="J62" s="2" t="str">
        <f>'Gene Table'!A58</f>
        <v>E08</v>
      </c>
      <c r="K62" s="2" t="str">
        <f>'Gene Table'!D58</f>
        <v>Nr1h2</v>
      </c>
      <c r="L62" s="80">
        <f>IF(ISNUMBER(Results!E58),Results!E58,NA())</f>
        <v>0.002129890533710946</v>
      </c>
      <c r="M62" s="80">
        <f>IF(ISNUMBER(Results!F58),Results!F58,NA())</f>
        <v>0.0029119837094325547</v>
      </c>
      <c r="O62" s="49"/>
      <c r="P62" s="49"/>
      <c r="Q62" s="49"/>
      <c r="R62" s="49"/>
      <c r="S62" s="49"/>
      <c r="IS62" s="2" t="str">
        <f>'Gene Table'!$A58</f>
        <v>E08</v>
      </c>
      <c r="IT62" s="2" t="str">
        <f>'Gene Table'!$D58</f>
        <v>Nr1h2</v>
      </c>
      <c r="IU62" s="80">
        <f t="shared" si="2"/>
        <v>0.002129890533710946</v>
      </c>
      <c r="IV62" s="80">
        <f t="shared" si="3"/>
        <v>0.0029119837094325547</v>
      </c>
    </row>
    <row r="63" spans="10:256" ht="15" customHeight="1">
      <c r="J63" s="2" t="str">
        <f>'Gene Table'!A59</f>
        <v>E09</v>
      </c>
      <c r="K63" s="2" t="str">
        <f>'Gene Table'!D59</f>
        <v>Nr1h3</v>
      </c>
      <c r="L63" s="80">
        <f>IF(ISNUMBER(Results!E59),Results!E59,NA())</f>
        <v>0.00714189183698401</v>
      </c>
      <c r="M63" s="80">
        <f>IF(ISNUMBER(Results!F59),Results!F59,NA())</f>
        <v>0.004823616746903887</v>
      </c>
      <c r="O63" s="49"/>
      <c r="P63" s="49"/>
      <c r="Q63" s="49"/>
      <c r="R63" s="49"/>
      <c r="S63" s="49"/>
      <c r="IS63" s="2" t="str">
        <f>'Gene Table'!$A59</f>
        <v>E09</v>
      </c>
      <c r="IT63" s="2" t="str">
        <f>'Gene Table'!$D59</f>
        <v>Nr1h3</v>
      </c>
      <c r="IU63" s="80">
        <f t="shared" si="2"/>
        <v>0.00714189183698401</v>
      </c>
      <c r="IV63" s="80">
        <f t="shared" si="3"/>
        <v>0.004823616746903887</v>
      </c>
    </row>
    <row r="64" spans="10:256" ht="15" customHeight="1">
      <c r="J64" s="2" t="str">
        <f>'Gene Table'!A60</f>
        <v>E10</v>
      </c>
      <c r="K64" s="2" t="str">
        <f>'Gene Table'!D60</f>
        <v>Nr1h4</v>
      </c>
      <c r="L64" s="80">
        <f>IF(ISNUMBER(Results!E60),Results!E60,NA())</f>
        <v>0.00869057289479644</v>
      </c>
      <c r="M64" s="80">
        <f>IF(ISNUMBER(Results!F60),Results!F60,NA())</f>
        <v>0.0306193825302084</v>
      </c>
      <c r="O64" s="49"/>
      <c r="P64" s="49"/>
      <c r="Q64" s="49"/>
      <c r="R64" s="49"/>
      <c r="S64" s="49"/>
      <c r="IS64" s="2" t="str">
        <f>'Gene Table'!$A60</f>
        <v>E10</v>
      </c>
      <c r="IT64" s="2" t="str">
        <f>'Gene Table'!$D60</f>
        <v>Nr1h4</v>
      </c>
      <c r="IU64" s="80">
        <f t="shared" si="2"/>
        <v>0.00869057289479644</v>
      </c>
      <c r="IV64" s="80">
        <f t="shared" si="3"/>
        <v>0.0306193825302084</v>
      </c>
    </row>
    <row r="65" spans="10:256" ht="15" customHeight="1">
      <c r="J65" s="2" t="str">
        <f>'Gene Table'!A61</f>
        <v>E11</v>
      </c>
      <c r="K65" s="2" t="str">
        <f>'Gene Table'!D61</f>
        <v>Pck2</v>
      </c>
      <c r="L65" s="80">
        <f>IF(ISNUMBER(Results!E61),Results!E61,NA())</f>
        <v>1.6992515919822762E-05</v>
      </c>
      <c r="M65" s="80">
        <f>IF(ISNUMBER(Results!F61),Results!F61,NA())</f>
        <v>0.00048655887290906567</v>
      </c>
      <c r="O65" s="49"/>
      <c r="P65" s="49"/>
      <c r="Q65" s="49"/>
      <c r="R65" s="49"/>
      <c r="S65" s="49"/>
      <c r="IS65" s="2" t="str">
        <f>'Gene Table'!$A61</f>
        <v>E11</v>
      </c>
      <c r="IT65" s="2" t="str">
        <f>'Gene Table'!$D61</f>
        <v>Pck2</v>
      </c>
      <c r="IU65" s="80">
        <f t="shared" si="2"/>
        <v>1.6992515919822762E-05</v>
      </c>
      <c r="IV65" s="80">
        <f t="shared" si="3"/>
        <v>0.00048655887290906567</v>
      </c>
    </row>
    <row r="66" spans="10:256" ht="15" customHeight="1">
      <c r="J66" s="2" t="str">
        <f>'Gene Table'!A62</f>
        <v>E12</v>
      </c>
      <c r="K66" s="2" t="str">
        <f>'Gene Table'!D62</f>
        <v>Pdk4</v>
      </c>
      <c r="L66" s="80">
        <f>IF(ISNUMBER(Results!E62),Results!E62,NA())</f>
        <v>8.55371698840565E-05</v>
      </c>
      <c r="M66" s="80">
        <f>IF(ISNUMBER(Results!F62),Results!F62,NA())</f>
        <v>0.0005011655958520278</v>
      </c>
      <c r="O66" s="49"/>
      <c r="P66" s="49"/>
      <c r="Q66" s="49"/>
      <c r="R66" s="49"/>
      <c r="S66" s="49"/>
      <c r="IS66" s="2" t="str">
        <f>'Gene Table'!$A62</f>
        <v>E12</v>
      </c>
      <c r="IT66" s="2" t="str">
        <f>'Gene Table'!$D62</f>
        <v>Pdk4</v>
      </c>
      <c r="IU66" s="80">
        <f t="shared" si="2"/>
        <v>8.55371698840565E-05</v>
      </c>
      <c r="IV66" s="80">
        <f t="shared" si="3"/>
        <v>0.0005011655958520278</v>
      </c>
    </row>
    <row r="67" spans="10:256" ht="15" customHeight="1">
      <c r="J67" s="2" t="str">
        <f>'Gene Table'!A63</f>
        <v>F01</v>
      </c>
      <c r="K67" s="2" t="str">
        <f>'Gene Table'!D63</f>
        <v>Pik3ca</v>
      </c>
      <c r="L67" s="80">
        <f>IF(ISNUMBER(Results!E63),Results!E63,NA())</f>
        <v>0.0005151031560615478</v>
      </c>
      <c r="M67" s="80">
        <f>IF(ISNUMBER(Results!F63),Results!F63,NA())</f>
        <v>0.0006155044893974704</v>
      </c>
      <c r="O67" s="49"/>
      <c r="P67" s="49"/>
      <c r="Q67" s="49"/>
      <c r="R67" s="49"/>
      <c r="S67" s="49"/>
      <c r="IS67" s="2" t="str">
        <f>'Gene Table'!$A63</f>
        <v>F01</v>
      </c>
      <c r="IT67" s="2" t="str">
        <f>'Gene Table'!$D63</f>
        <v>Pik3ca</v>
      </c>
      <c r="IU67" s="80">
        <f t="shared" si="2"/>
        <v>0.0005151031560615478</v>
      </c>
      <c r="IV67" s="80">
        <f t="shared" si="3"/>
        <v>0.0006155044893974704</v>
      </c>
    </row>
    <row r="68" spans="10:256" ht="15" customHeight="1">
      <c r="J68" s="2" t="str">
        <f>'Gene Table'!A64</f>
        <v>F02</v>
      </c>
      <c r="K68" s="2" t="str">
        <f>'Gene Table'!D64</f>
        <v>Pik3r1</v>
      </c>
      <c r="L68" s="80">
        <f>IF(ISNUMBER(Results!E64),Results!E64,NA())</f>
        <v>0.0012361469734036828</v>
      </c>
      <c r="M68" s="80">
        <f>IF(ISNUMBER(Results!F64),Results!F64,NA())</f>
        <v>0.001102091712005312</v>
      </c>
      <c r="O68" s="49"/>
      <c r="P68" s="49"/>
      <c r="Q68" s="49"/>
      <c r="R68" s="49"/>
      <c r="S68" s="49"/>
      <c r="IS68" s="2" t="str">
        <f>'Gene Table'!$A64</f>
        <v>F02</v>
      </c>
      <c r="IT68" s="2" t="str">
        <f>'Gene Table'!$D64</f>
        <v>Pik3r1</v>
      </c>
      <c r="IU68" s="80">
        <f t="shared" si="2"/>
        <v>0.0012361469734036828</v>
      </c>
      <c r="IV68" s="80">
        <f t="shared" si="3"/>
        <v>0.001102091712005312</v>
      </c>
    </row>
    <row r="69" spans="10:256" ht="15" customHeight="1">
      <c r="J69" s="2" t="str">
        <f>'Gene Table'!A65</f>
        <v>F03</v>
      </c>
      <c r="K69" s="2" t="str">
        <f>'Gene Table'!D65</f>
        <v>Pklr</v>
      </c>
      <c r="L69" s="80">
        <f>IF(ISNUMBER(Results!E65),Results!E65,NA())</f>
        <v>0.018536735450093825</v>
      </c>
      <c r="M69" s="80">
        <f>IF(ISNUMBER(Results!F65),Results!F65,NA())</f>
        <v>0.028431952766839887</v>
      </c>
      <c r="O69" s="49"/>
      <c r="P69" s="49"/>
      <c r="Q69" s="49"/>
      <c r="R69" s="49"/>
      <c r="S69" s="49"/>
      <c r="IS69" s="2" t="str">
        <f>'Gene Table'!$A65</f>
        <v>F03</v>
      </c>
      <c r="IT69" s="2" t="str">
        <f>'Gene Table'!$D65</f>
        <v>Pklr</v>
      </c>
      <c r="IU69" s="80">
        <f t="shared" si="2"/>
        <v>0.018536735450093825</v>
      </c>
      <c r="IV69" s="80">
        <f t="shared" si="3"/>
        <v>0.028431952766839887</v>
      </c>
    </row>
    <row r="70" spans="10:256" ht="15" customHeight="1">
      <c r="J70" s="2" t="str">
        <f>'Gene Table'!A66</f>
        <v>F04</v>
      </c>
      <c r="K70" s="2" t="str">
        <f>'Gene Table'!D66</f>
        <v>Ppa1</v>
      </c>
      <c r="L70" s="80">
        <f>IF(ISNUMBER(Results!E66),Results!E66,NA())</f>
        <v>0.0014265143746207702</v>
      </c>
      <c r="M70" s="80">
        <f>IF(ISNUMBER(Results!F66),Results!F66,NA())</f>
        <v>0.0013767458738199495</v>
      </c>
      <c r="O70" s="49"/>
      <c r="P70" s="49"/>
      <c r="Q70" s="49"/>
      <c r="R70" s="49"/>
      <c r="S70" s="49"/>
      <c r="IS70" s="2" t="str">
        <f>'Gene Table'!$A66</f>
        <v>F04</v>
      </c>
      <c r="IT70" s="2" t="str">
        <f>'Gene Table'!$D66</f>
        <v>Ppa1</v>
      </c>
      <c r="IU70" s="80">
        <f t="shared" si="2"/>
        <v>0.0014265143746207702</v>
      </c>
      <c r="IV70" s="80">
        <f t="shared" si="3"/>
        <v>0.0013767458738199495</v>
      </c>
    </row>
    <row r="71" spans="10:256" ht="15" customHeight="1">
      <c r="J71" s="2" t="str">
        <f>'Gene Table'!A67</f>
        <v>F05</v>
      </c>
      <c r="K71" s="2" t="str">
        <f>'Gene Table'!D67</f>
        <v>Ppara</v>
      </c>
      <c r="L71" s="80">
        <f>IF(ISNUMBER(Results!E67),Results!E67,NA())</f>
        <v>0.00484406184623502</v>
      </c>
      <c r="M71" s="80">
        <f>IF(ISNUMBER(Results!F67),Results!F67,NA())</f>
        <v>0.008742387249777385</v>
      </c>
      <c r="O71" s="49"/>
      <c r="P71" s="49"/>
      <c r="Q71" s="49"/>
      <c r="R71" s="49"/>
      <c r="S71" s="49"/>
      <c r="IS71" s="2" t="str">
        <f>'Gene Table'!$A67</f>
        <v>F05</v>
      </c>
      <c r="IT71" s="2" t="str">
        <f>'Gene Table'!$D67</f>
        <v>Ppara</v>
      </c>
      <c r="IU71" s="80">
        <f t="shared" si="2"/>
        <v>0.00484406184623502</v>
      </c>
      <c r="IV71" s="80">
        <f t="shared" si="3"/>
        <v>0.008742387249777385</v>
      </c>
    </row>
    <row r="72" spans="10:256" ht="15" customHeight="1">
      <c r="J72" s="2" t="str">
        <f>'Gene Table'!A68</f>
        <v>F06</v>
      </c>
      <c r="K72" s="2" t="str">
        <f>'Gene Table'!D68</f>
        <v>Ppard</v>
      </c>
      <c r="L72" s="80">
        <f>IF(ISNUMBER(Results!E68),Results!E68,NA())</f>
        <v>0.0002840333587997722</v>
      </c>
      <c r="M72" s="80">
        <f>IF(ISNUMBER(Results!F68),Results!F68,NA())</f>
        <v>0.0004967201868655331</v>
      </c>
      <c r="O72" s="49"/>
      <c r="P72" s="49"/>
      <c r="Q72" s="49"/>
      <c r="R72" s="49"/>
      <c r="S72" s="49"/>
      <c r="IS72" s="2" t="str">
        <f>'Gene Table'!$A68</f>
        <v>F06</v>
      </c>
      <c r="IT72" s="2" t="str">
        <f>'Gene Table'!$D68</f>
        <v>Ppard</v>
      </c>
      <c r="IU72" s="80">
        <f t="shared" si="2"/>
        <v>0.0002840333587997722</v>
      </c>
      <c r="IV72" s="80">
        <f t="shared" si="3"/>
        <v>0.0004967201868655331</v>
      </c>
    </row>
    <row r="73" spans="10:256" ht="15" customHeight="1">
      <c r="J73" s="2" t="str">
        <f>'Gene Table'!A69</f>
        <v>F07</v>
      </c>
      <c r="K73" s="2" t="str">
        <f>'Gene Table'!D69</f>
        <v>Pparg</v>
      </c>
      <c r="L73" s="80">
        <f>IF(ISNUMBER(Results!E69),Results!E69,NA())</f>
        <v>0.0006595090147095644</v>
      </c>
      <c r="M73" s="80">
        <f>IF(ISNUMBER(Results!F69),Results!F69,NA())</f>
        <v>0.0007751080196826359</v>
      </c>
      <c r="O73" s="49"/>
      <c r="P73" s="49"/>
      <c r="Q73" s="49"/>
      <c r="R73" s="49"/>
      <c r="S73" s="49"/>
      <c r="IS73" s="2" t="str">
        <f>'Gene Table'!$A69</f>
        <v>F07</v>
      </c>
      <c r="IT73" s="2" t="str">
        <f>'Gene Table'!$D69</f>
        <v>Pparg</v>
      </c>
      <c r="IU73" s="80">
        <f t="shared" si="2"/>
        <v>0.0006595090147095644</v>
      </c>
      <c r="IV73" s="80">
        <f t="shared" si="3"/>
        <v>0.0007751080196826359</v>
      </c>
    </row>
    <row r="74" spans="10:256" ht="15" customHeight="1">
      <c r="J74" s="2" t="str">
        <f>'Gene Table'!A70</f>
        <v>F08</v>
      </c>
      <c r="K74" s="2" t="str">
        <f>'Gene Table'!D70</f>
        <v>Ppargc1a</v>
      </c>
      <c r="L74" s="80">
        <f>IF(ISNUMBER(Results!E70),Results!E70,NA())</f>
        <v>0.0015477369388980364</v>
      </c>
      <c r="M74" s="80">
        <f>IF(ISNUMBER(Results!F70),Results!F70,NA())</f>
        <v>0.0019398112558920012</v>
      </c>
      <c r="O74" s="49"/>
      <c r="P74" s="49"/>
      <c r="Q74" s="49"/>
      <c r="R74" s="49"/>
      <c r="S74" s="49"/>
      <c r="IS74" s="2" t="str">
        <f>'Gene Table'!$A70</f>
        <v>F08</v>
      </c>
      <c r="IT74" s="2" t="str">
        <f>'Gene Table'!$D70</f>
        <v>Ppargc1a</v>
      </c>
      <c r="IU74" s="80">
        <f t="shared" si="2"/>
        <v>0.0015477369388980364</v>
      </c>
      <c r="IV74" s="80">
        <f t="shared" si="3"/>
        <v>0.0019398112558920012</v>
      </c>
    </row>
    <row r="75" spans="10:256" ht="15" customHeight="1">
      <c r="J75" s="2" t="str">
        <f>'Gene Table'!A71</f>
        <v>F09</v>
      </c>
      <c r="K75" s="2" t="str">
        <f>'Gene Table'!D71</f>
        <v>Prkaa1</v>
      </c>
      <c r="L75" s="80">
        <f>IF(ISNUMBER(Results!E71),Results!E71,NA())</f>
        <v>0.0002882335712750802</v>
      </c>
      <c r="M75" s="80">
        <f>IF(ISNUMBER(Results!F71),Results!F71,NA())</f>
        <v>0.0003540689615601394</v>
      </c>
      <c r="O75" s="49"/>
      <c r="P75" s="49"/>
      <c r="Q75" s="49"/>
      <c r="R75" s="49"/>
      <c r="S75" s="49"/>
      <c r="IS75" s="2" t="str">
        <f>'Gene Table'!$A71</f>
        <v>F09</v>
      </c>
      <c r="IT75" s="2" t="str">
        <f>'Gene Table'!$D71</f>
        <v>Prkaa1</v>
      </c>
      <c r="IU75" s="80">
        <f t="shared" si="2"/>
        <v>0.0002882335712750802</v>
      </c>
      <c r="IV75" s="80">
        <f t="shared" si="3"/>
        <v>0.0003540689615601394</v>
      </c>
    </row>
    <row r="76" spans="10:256" ht="15" customHeight="1">
      <c r="J76" s="2" t="str">
        <f>'Gene Table'!A72</f>
        <v>F10</v>
      </c>
      <c r="K76" s="2" t="str">
        <f>'Gene Table'!D72</f>
        <v>Ptpn1</v>
      </c>
      <c r="L76" s="80">
        <f>IF(ISNUMBER(Results!E72),Results!E72,NA())</f>
        <v>0.0010534181958172923</v>
      </c>
      <c r="M76" s="80">
        <f>IF(ISNUMBER(Results!F72),Results!F72,NA())</f>
        <v>0.001582424079522317</v>
      </c>
      <c r="O76" s="49"/>
      <c r="P76" s="49"/>
      <c r="Q76" s="49"/>
      <c r="R76" s="49"/>
      <c r="S76" s="49"/>
      <c r="IS76" s="2" t="str">
        <f>'Gene Table'!$A72</f>
        <v>F10</v>
      </c>
      <c r="IT76" s="2" t="str">
        <f>'Gene Table'!$D72</f>
        <v>Ptpn1</v>
      </c>
      <c r="IU76" s="80">
        <f t="shared" si="2"/>
        <v>0.0010534181958172923</v>
      </c>
      <c r="IV76" s="80">
        <f t="shared" si="3"/>
        <v>0.001582424079522317</v>
      </c>
    </row>
    <row r="77" spans="10:256" ht="15" customHeight="1">
      <c r="J77" s="2" t="str">
        <f>'Gene Table'!A73</f>
        <v>F11</v>
      </c>
      <c r="K77" s="2" t="str">
        <f>'Gene Table'!D73</f>
        <v>Rbp4</v>
      </c>
      <c r="L77" s="80">
        <f>IF(ISNUMBER(Results!E73),Results!E73,NA())</f>
        <v>0.03303318755062485</v>
      </c>
      <c r="M77" s="80">
        <f>IF(ISNUMBER(Results!F73),Results!F73,NA())</f>
        <v>0.018828853939831018</v>
      </c>
      <c r="O77" s="49"/>
      <c r="P77" s="49"/>
      <c r="Q77" s="49"/>
      <c r="R77" s="49"/>
      <c r="S77" s="49"/>
      <c r="IS77" s="2" t="str">
        <f>'Gene Table'!$A73</f>
        <v>F11</v>
      </c>
      <c r="IT77" s="2" t="str">
        <f>'Gene Table'!$D73</f>
        <v>Rbp4</v>
      </c>
      <c r="IU77" s="80">
        <f t="shared" si="2"/>
        <v>0.03303318755062485</v>
      </c>
      <c r="IV77" s="80">
        <f t="shared" si="3"/>
        <v>0.018828853939831018</v>
      </c>
    </row>
    <row r="78" spans="10:256" ht="15" customHeight="1">
      <c r="J78" s="2" t="str">
        <f>'Gene Table'!A74</f>
        <v>F12</v>
      </c>
      <c r="K78" s="2" t="str">
        <f>'Gene Table'!D74</f>
        <v>Rxra</v>
      </c>
      <c r="L78" s="80">
        <f>IF(ISNUMBER(Results!E74),Results!E74,NA())</f>
        <v>0.0018233067327194106</v>
      </c>
      <c r="M78" s="80">
        <f>IF(ISNUMBER(Results!F74),Results!F74,NA())</f>
        <v>0.004467411918309085</v>
      </c>
      <c r="O78" s="49"/>
      <c r="P78" s="49"/>
      <c r="Q78" s="49"/>
      <c r="R78" s="49"/>
      <c r="S78" s="49"/>
      <c r="IS78" s="2" t="str">
        <f>'Gene Table'!$A74</f>
        <v>F12</v>
      </c>
      <c r="IT78" s="2" t="str">
        <f>'Gene Table'!$D74</f>
        <v>Rxra</v>
      </c>
      <c r="IU78" s="80">
        <f t="shared" si="2"/>
        <v>0.0018233067327194106</v>
      </c>
      <c r="IV78" s="80">
        <f t="shared" si="3"/>
        <v>0.004467411918309085</v>
      </c>
    </row>
    <row r="79" spans="10:256" ht="15" customHeight="1">
      <c r="J79" s="2" t="str">
        <f>'Gene Table'!A75</f>
        <v>G01</v>
      </c>
      <c r="K79" s="2" t="str">
        <f>'Gene Table'!D75</f>
        <v>Scd1</v>
      </c>
      <c r="L79" s="80">
        <f>IF(ISNUMBER(Results!E75),Results!E75,NA())</f>
        <v>0.027052129961763153</v>
      </c>
      <c r="M79" s="80">
        <f>IF(ISNUMBER(Results!F75),Results!F75,NA())</f>
        <v>0.0022895852525492083</v>
      </c>
      <c r="O79" s="49"/>
      <c r="P79" s="49"/>
      <c r="Q79" s="49"/>
      <c r="R79" s="49"/>
      <c r="S79" s="49"/>
      <c r="IS79" s="2" t="str">
        <f>'Gene Table'!$A75</f>
        <v>G01</v>
      </c>
      <c r="IT79" s="2" t="str">
        <f>'Gene Table'!$D75</f>
        <v>Scd1</v>
      </c>
      <c r="IU79" s="80">
        <f t="shared" si="2"/>
        <v>0.027052129961763153</v>
      </c>
      <c r="IV79" s="80">
        <f t="shared" si="3"/>
        <v>0.0022895852525492083</v>
      </c>
    </row>
    <row r="80" spans="10:256" ht="15" customHeight="1">
      <c r="J80" s="2" t="str">
        <f>'Gene Table'!A76</f>
        <v>G02</v>
      </c>
      <c r="K80" s="2" t="str">
        <f>'Gene Table'!D76</f>
        <v>Serpine1</v>
      </c>
      <c r="L80" s="80">
        <f>IF(ISNUMBER(Results!E76),Results!E76,NA())</f>
        <v>2.0259512712324467E-05</v>
      </c>
      <c r="M80" s="80">
        <f>IF(ISNUMBER(Results!F76),Results!F76,NA())</f>
        <v>3.452363739996556E-05</v>
      </c>
      <c r="O80" s="49"/>
      <c r="P80" s="49"/>
      <c r="Q80" s="49"/>
      <c r="R80" s="49"/>
      <c r="S80" s="49"/>
      <c r="IS80" s="2" t="str">
        <f>'Gene Table'!$A76</f>
        <v>G02</v>
      </c>
      <c r="IT80" s="2" t="str">
        <f>'Gene Table'!$D76</f>
        <v>Serpine1</v>
      </c>
      <c r="IU80" s="80">
        <f t="shared" si="2"/>
        <v>2.0259512712324467E-05</v>
      </c>
      <c r="IV80" s="80">
        <f t="shared" si="3"/>
        <v>3.452363739996556E-05</v>
      </c>
    </row>
    <row r="81" spans="10:256" ht="15" customHeight="1">
      <c r="J81" s="2" t="str">
        <f>'Gene Table'!A77</f>
        <v>G03</v>
      </c>
      <c r="K81" s="2" t="str">
        <f>'Gene Table'!D77</f>
        <v>Slc27a5</v>
      </c>
      <c r="L81" s="80">
        <f>IF(ISNUMBER(Results!E77),Results!E77,NA())</f>
        <v>0.08900270537994934</v>
      </c>
      <c r="M81" s="80">
        <f>IF(ISNUMBER(Results!F77),Results!F77,NA())</f>
        <v>0.030293204316221997</v>
      </c>
      <c r="O81" s="49"/>
      <c r="P81" s="49"/>
      <c r="Q81" s="49"/>
      <c r="R81" s="49"/>
      <c r="S81" s="49"/>
      <c r="IS81" s="2" t="str">
        <f>'Gene Table'!$A77</f>
        <v>G03</v>
      </c>
      <c r="IT81" s="2" t="str">
        <f>'Gene Table'!$D77</f>
        <v>Slc27a5</v>
      </c>
      <c r="IU81" s="80">
        <f t="shared" si="2"/>
        <v>0.08900270537994934</v>
      </c>
      <c r="IV81" s="80">
        <f t="shared" si="3"/>
        <v>0.030293204316221997</v>
      </c>
    </row>
    <row r="82" spans="10:256" ht="15" customHeight="1">
      <c r="J82" s="2" t="str">
        <f>'Gene Table'!A78</f>
        <v>G04</v>
      </c>
      <c r="K82" s="2" t="str">
        <f>'Gene Table'!D78</f>
        <v>Slc2a1</v>
      </c>
      <c r="L82" s="80">
        <f>IF(ISNUMBER(Results!E78),Results!E78,NA())</f>
        <v>0.00022552656493207848</v>
      </c>
      <c r="M82" s="80">
        <f>IF(ISNUMBER(Results!F78),Results!F78,NA())</f>
        <v>0.0004867717285654361</v>
      </c>
      <c r="O82" s="49"/>
      <c r="P82" s="49"/>
      <c r="Q82" s="49"/>
      <c r="R82" s="49"/>
      <c r="S82" s="49"/>
      <c r="IS82" s="2" t="str">
        <f>'Gene Table'!$A78</f>
        <v>G04</v>
      </c>
      <c r="IT82" s="2" t="str">
        <f>'Gene Table'!$D78</f>
        <v>Slc2a1</v>
      </c>
      <c r="IU82" s="80">
        <f aca="true" t="shared" si="4" ref="IU82:IU95">IF(ISNUMBER(L82),L82,"")</f>
        <v>0.00022552656493207848</v>
      </c>
      <c r="IV82" s="80">
        <f aca="true" t="shared" si="5" ref="IV82:IV95">IF(ISNUMBER(M82),M82,"")</f>
        <v>0.0004867717285654361</v>
      </c>
    </row>
    <row r="83" spans="10:256" ht="15" customHeight="1">
      <c r="J83" s="2" t="str">
        <f>'Gene Table'!A79</f>
        <v>G05</v>
      </c>
      <c r="K83" s="2" t="str">
        <f>'Gene Table'!D79</f>
        <v>Slc2a2</v>
      </c>
      <c r="L83" s="80">
        <f>IF(ISNUMBER(Results!E79),Results!E79,NA())</f>
        <v>0.0035510219660411842</v>
      </c>
      <c r="M83" s="80">
        <f>IF(ISNUMBER(Results!F79),Results!F79,NA())</f>
        <v>0.008677962095778029</v>
      </c>
      <c r="O83" s="49"/>
      <c r="P83" s="49"/>
      <c r="Q83" s="49"/>
      <c r="R83" s="49"/>
      <c r="S83" s="49"/>
      <c r="IS83" s="2" t="str">
        <f>'Gene Table'!$A79</f>
        <v>G05</v>
      </c>
      <c r="IT83" s="2" t="str">
        <f>'Gene Table'!$D79</f>
        <v>Slc2a2</v>
      </c>
      <c r="IU83" s="80">
        <f t="shared" si="4"/>
        <v>0.0035510219660411842</v>
      </c>
      <c r="IV83" s="80">
        <f t="shared" si="5"/>
        <v>0.008677962095778029</v>
      </c>
    </row>
    <row r="84" spans="10:256" ht="15" customHeight="1">
      <c r="J84" s="2" t="str">
        <f>'Gene Table'!A80</f>
        <v>G06</v>
      </c>
      <c r="K84" s="2" t="str">
        <f>'Gene Table'!D80</f>
        <v>Slc2a4</v>
      </c>
      <c r="L84" s="80">
        <f>IF(ISNUMBER(Results!E80),Results!E80,NA())</f>
        <v>4.208215174568415E-05</v>
      </c>
      <c r="M84" s="80">
        <f>IF(ISNUMBER(Results!F80),Results!F80,NA())</f>
        <v>3.3767034274914176E-05</v>
      </c>
      <c r="O84" s="49"/>
      <c r="P84" s="49"/>
      <c r="Q84" s="49"/>
      <c r="R84" s="49"/>
      <c r="S84" s="49"/>
      <c r="IS84" s="2" t="str">
        <f>'Gene Table'!$A80</f>
        <v>G06</v>
      </c>
      <c r="IT84" s="2" t="str">
        <f>'Gene Table'!$D80</f>
        <v>Slc2a4</v>
      </c>
      <c r="IU84" s="80">
        <f t="shared" si="4"/>
        <v>4.208215174568415E-05</v>
      </c>
      <c r="IV84" s="80">
        <f t="shared" si="5"/>
        <v>3.3767034274914176E-05</v>
      </c>
    </row>
    <row r="85" spans="10:256" ht="15" customHeight="1">
      <c r="J85" s="2" t="str">
        <f>'Gene Table'!A81</f>
        <v>G07</v>
      </c>
      <c r="K85" s="2" t="str">
        <f>'Gene Table'!D81</f>
        <v>Socs3</v>
      </c>
      <c r="L85" s="80">
        <f>IF(ISNUMBER(Results!E81),Results!E81,NA())</f>
        <v>0.0002330914974099471</v>
      </c>
      <c r="M85" s="80">
        <f>IF(ISNUMBER(Results!F81),Results!F81,NA())</f>
        <v>0.0008770216027824536</v>
      </c>
      <c r="O85" s="49"/>
      <c r="P85" s="49"/>
      <c r="Q85" s="49"/>
      <c r="R85" s="49"/>
      <c r="S85" s="49"/>
      <c r="IS85" s="2" t="str">
        <f>'Gene Table'!$A81</f>
        <v>G07</v>
      </c>
      <c r="IT85" s="2" t="str">
        <f>'Gene Table'!$D81</f>
        <v>Socs3</v>
      </c>
      <c r="IU85" s="80">
        <f t="shared" si="4"/>
        <v>0.0002330914974099471</v>
      </c>
      <c r="IV85" s="80">
        <f t="shared" si="5"/>
        <v>0.0008770216027824536</v>
      </c>
    </row>
    <row r="86" spans="10:256" ht="15" customHeight="1">
      <c r="J86" s="2" t="str">
        <f>'Gene Table'!A82</f>
        <v>G08</v>
      </c>
      <c r="K86" s="2" t="str">
        <f>'Gene Table'!D82</f>
        <v>Srebf1</v>
      </c>
      <c r="L86" s="80">
        <f>IF(ISNUMBER(Results!E82),Results!E82,NA())</f>
        <v>0.006433020493569154</v>
      </c>
      <c r="M86" s="80">
        <f>IF(ISNUMBER(Results!F82),Results!F82,NA())</f>
        <v>0.004696445555835307</v>
      </c>
      <c r="O86" s="49"/>
      <c r="P86" s="49"/>
      <c r="Q86" s="49"/>
      <c r="R86" s="49"/>
      <c r="S86" s="49"/>
      <c r="IS86" s="2" t="str">
        <f>'Gene Table'!$A82</f>
        <v>G08</v>
      </c>
      <c r="IT86" s="2" t="str">
        <f>'Gene Table'!$D82</f>
        <v>Srebf1</v>
      </c>
      <c r="IU86" s="80">
        <f t="shared" si="4"/>
        <v>0.006433020493569154</v>
      </c>
      <c r="IV86" s="80">
        <f t="shared" si="5"/>
        <v>0.004696445555835307</v>
      </c>
    </row>
    <row r="87" spans="10:256" ht="15" customHeight="1">
      <c r="J87" s="2" t="str">
        <f>'Gene Table'!A83</f>
        <v>G09</v>
      </c>
      <c r="K87" s="2" t="str">
        <f>'Gene Table'!D83</f>
        <v>Srebf2</v>
      </c>
      <c r="L87" s="80">
        <f>IF(ISNUMBER(Results!E83),Results!E83,NA())</f>
        <v>0.001771558718665218</v>
      </c>
      <c r="M87" s="80">
        <f>IF(ISNUMBER(Results!F83),Results!F83,NA())</f>
        <v>0.002022081694012312</v>
      </c>
      <c r="O87" s="49"/>
      <c r="P87" s="49"/>
      <c r="Q87" s="49"/>
      <c r="R87" s="49"/>
      <c r="S87" s="49"/>
      <c r="IS87" s="2" t="str">
        <f>'Gene Table'!$A83</f>
        <v>G09</v>
      </c>
      <c r="IT87" s="2" t="str">
        <f>'Gene Table'!$D83</f>
        <v>Srebf2</v>
      </c>
      <c r="IU87" s="80">
        <f t="shared" si="4"/>
        <v>0.001771558718665218</v>
      </c>
      <c r="IV87" s="80">
        <f t="shared" si="5"/>
        <v>0.002022081694012312</v>
      </c>
    </row>
    <row r="88" spans="10:256" ht="15" customHeight="1">
      <c r="J88" s="2" t="str">
        <f>'Gene Table'!A84</f>
        <v>G10</v>
      </c>
      <c r="K88" s="2" t="str">
        <f>'Gene Table'!D84</f>
        <v>Stat3</v>
      </c>
      <c r="L88" s="80">
        <f>IF(ISNUMBER(Results!E84),Results!E84,NA())</f>
        <v>0.002652546945657016</v>
      </c>
      <c r="M88" s="80">
        <f>IF(ISNUMBER(Results!F84),Results!F84,NA())</f>
        <v>0.006960453396080989</v>
      </c>
      <c r="O88" s="49"/>
      <c r="P88" s="49"/>
      <c r="Q88" s="49"/>
      <c r="R88" s="49"/>
      <c r="S88" s="49"/>
      <c r="IS88" s="2" t="str">
        <f>'Gene Table'!$A84</f>
        <v>G10</v>
      </c>
      <c r="IT88" s="2" t="str">
        <f>'Gene Table'!$D84</f>
        <v>Stat3</v>
      </c>
      <c r="IU88" s="80">
        <f t="shared" si="4"/>
        <v>0.002652546945657016</v>
      </c>
      <c r="IV88" s="80">
        <f t="shared" si="5"/>
        <v>0.006960453396080989</v>
      </c>
    </row>
    <row r="89" spans="10:256" ht="15" customHeight="1">
      <c r="J89" s="2" t="str">
        <f>'Gene Table'!A85</f>
        <v>G11</v>
      </c>
      <c r="K89" s="2" t="str">
        <f>'Gene Table'!D85</f>
        <v>Tnf</v>
      </c>
      <c r="L89" s="80">
        <f>IF(ISNUMBER(Results!E85),Results!E85,NA())</f>
        <v>4.008413868593637E-05</v>
      </c>
      <c r="M89" s="80">
        <f>IF(ISNUMBER(Results!F85),Results!F85,NA())</f>
        <v>2.891057844066312E-05</v>
      </c>
      <c r="O89" s="49"/>
      <c r="P89" s="49"/>
      <c r="Q89" s="49"/>
      <c r="R89" s="49"/>
      <c r="S89" s="49"/>
      <c r="IS89" s="2" t="str">
        <f>'Gene Table'!$A85</f>
        <v>G11</v>
      </c>
      <c r="IT89" s="2" t="str">
        <f>'Gene Table'!$D85</f>
        <v>Tnf</v>
      </c>
      <c r="IU89" s="80">
        <f t="shared" si="4"/>
        <v>4.008413868593637E-05</v>
      </c>
      <c r="IV89" s="80">
        <f t="shared" si="5"/>
        <v>2.891057844066312E-05</v>
      </c>
    </row>
    <row r="90" spans="10:256" ht="15" customHeight="1">
      <c r="J90" s="2" t="str">
        <f>'Gene Table'!A86</f>
        <v>G12</v>
      </c>
      <c r="K90" s="2" t="str">
        <f>'Gene Table'!D86</f>
        <v>Xbp1</v>
      </c>
      <c r="L90" s="80">
        <f>IF(ISNUMBER(Results!E86),Results!E86,NA())</f>
        <v>0.004655506980944237</v>
      </c>
      <c r="M90" s="80">
        <f>IF(ISNUMBER(Results!F86),Results!F86,NA())</f>
        <v>0.014410487976887834</v>
      </c>
      <c r="O90" s="49"/>
      <c r="P90" s="49"/>
      <c r="Q90" s="49"/>
      <c r="R90" s="49"/>
      <c r="S90" s="49"/>
      <c r="IS90" s="2" t="str">
        <f>'Gene Table'!$A86</f>
        <v>G12</v>
      </c>
      <c r="IT90" s="2" t="str">
        <f>'Gene Table'!$D86</f>
        <v>Xbp1</v>
      </c>
      <c r="IU90" s="80">
        <f t="shared" si="4"/>
        <v>0.004655506980944237</v>
      </c>
      <c r="IV90" s="80">
        <f t="shared" si="5"/>
        <v>0.014410487976887834</v>
      </c>
    </row>
    <row r="91" spans="10:256" ht="15" customHeight="1">
      <c r="J91" s="2" t="str">
        <f>'Gene Table'!A87</f>
        <v>H01</v>
      </c>
      <c r="K91" s="2" t="str">
        <f>'Gene Table'!D87</f>
        <v>Actb</v>
      </c>
      <c r="L91" s="80">
        <f>IF(ISNUMBER(Results!E87),Results!E87,NA())</f>
        <v>0.008141785902436282</v>
      </c>
      <c r="M91" s="80">
        <f>IF(ISNUMBER(Results!F87),Results!F87,NA())</f>
        <v>0.016261825172959276</v>
      </c>
      <c r="O91" s="49"/>
      <c r="P91" s="49"/>
      <c r="Q91" s="49"/>
      <c r="R91" s="49"/>
      <c r="S91" s="49"/>
      <c r="IS91" s="2" t="str">
        <f>'Gene Table'!$A87</f>
        <v>H01</v>
      </c>
      <c r="IT91" s="2" t="str">
        <f>'Gene Table'!$D87</f>
        <v>Actb</v>
      </c>
      <c r="IU91" s="80">
        <f t="shared" si="4"/>
        <v>0.008141785902436282</v>
      </c>
      <c r="IV91" s="80">
        <f t="shared" si="5"/>
        <v>0.016261825172959276</v>
      </c>
    </row>
    <row r="92" spans="10:256" ht="15" customHeight="1">
      <c r="J92" s="2" t="str">
        <f>'Gene Table'!A88</f>
        <v>H02</v>
      </c>
      <c r="K92" s="2" t="str">
        <f>'Gene Table'!D88</f>
        <v>B2m</v>
      </c>
      <c r="L92" s="80">
        <f>IF(ISNUMBER(Results!E88),Results!E88,NA())</f>
        <v>1</v>
      </c>
      <c r="M92" s="80">
        <f>IF(ISNUMBER(Results!F88),Results!F88,NA())</f>
        <v>1</v>
      </c>
      <c r="O92" s="49"/>
      <c r="P92" s="49"/>
      <c r="Q92" s="49"/>
      <c r="R92" s="49"/>
      <c r="S92" s="49"/>
      <c r="IS92" s="2" t="str">
        <f>'Gene Table'!$A88</f>
        <v>H02</v>
      </c>
      <c r="IT92" s="2" t="str">
        <f>'Gene Table'!$D88</f>
        <v>B2m</v>
      </c>
      <c r="IU92" s="80">
        <f t="shared" si="4"/>
        <v>1</v>
      </c>
      <c r="IV92" s="80">
        <f t="shared" si="5"/>
        <v>1</v>
      </c>
    </row>
    <row r="93" spans="10:256" ht="15" customHeight="1">
      <c r="J93" s="2" t="str">
        <f>'Gene Table'!A89</f>
        <v>H03</v>
      </c>
      <c r="K93" s="2" t="str">
        <f>'Gene Table'!D89</f>
        <v>Gapdh</v>
      </c>
      <c r="L93" s="80">
        <f>IF(ISNUMBER(Results!E89),Results!E89,NA())</f>
        <v>0.009829644798560458</v>
      </c>
      <c r="M93" s="80">
        <f>IF(ISNUMBER(Results!F89),Results!F89,NA())</f>
        <v>0.03030271774480189</v>
      </c>
      <c r="O93" s="49"/>
      <c r="P93" s="49"/>
      <c r="Q93" s="49"/>
      <c r="R93" s="49"/>
      <c r="S93" s="49"/>
      <c r="IS93" s="2" t="str">
        <f>'Gene Table'!$A89</f>
        <v>H03</v>
      </c>
      <c r="IT93" s="2" t="str">
        <f>'Gene Table'!$D89</f>
        <v>Gapdh</v>
      </c>
      <c r="IU93" s="80">
        <f t="shared" si="4"/>
        <v>0.009829644798560458</v>
      </c>
      <c r="IV93" s="80">
        <f t="shared" si="5"/>
        <v>0.03030271774480189</v>
      </c>
    </row>
    <row r="94" spans="10:256" ht="15" customHeight="1">
      <c r="J94" s="2" t="str">
        <f>'Gene Table'!A90</f>
        <v>H04</v>
      </c>
      <c r="K94" s="2" t="str">
        <f>'Gene Table'!D90</f>
        <v>Gusb</v>
      </c>
      <c r="L94" s="80">
        <f>IF(ISNUMBER(Results!E90),Results!E90,NA())</f>
        <v>0.0003534179656087194</v>
      </c>
      <c r="M94" s="80">
        <f>IF(ISNUMBER(Results!F90),Results!F90,NA())</f>
        <v>0.0009446005526464045</v>
      </c>
      <c r="O94" s="49"/>
      <c r="P94" s="49"/>
      <c r="Q94" s="49"/>
      <c r="R94" s="49"/>
      <c r="S94" s="49"/>
      <c r="IS94" s="2" t="str">
        <f>'Gene Table'!$A90</f>
        <v>H04</v>
      </c>
      <c r="IT94" s="2" t="str">
        <f>'Gene Table'!$D90</f>
        <v>Gusb</v>
      </c>
      <c r="IU94" s="80">
        <f t="shared" si="4"/>
        <v>0.0003534179656087194</v>
      </c>
      <c r="IV94" s="80">
        <f t="shared" si="5"/>
        <v>0.0009446005526464045</v>
      </c>
    </row>
    <row r="95" spans="10:256" ht="15" customHeight="1">
      <c r="J95" s="2" t="str">
        <f>'Gene Table'!A91</f>
        <v>H05</v>
      </c>
      <c r="K95" s="2" t="str">
        <f>'Gene Table'!D91</f>
        <v>Hsp90ab1</v>
      </c>
      <c r="L95" s="80">
        <f>IF(ISNUMBER(Results!E91),Results!E91,NA())</f>
        <v>0.044183606679591494</v>
      </c>
      <c r="M95" s="80">
        <f>IF(ISNUMBER(Results!F91),Results!F91,NA())</f>
        <v>0.03970743556030975</v>
      </c>
      <c r="O95" s="49"/>
      <c r="P95" s="49"/>
      <c r="Q95" s="49"/>
      <c r="R95" s="49"/>
      <c r="S95" s="49"/>
      <c r="IS95" s="2" t="str">
        <f>'Gene Table'!$A91</f>
        <v>H05</v>
      </c>
      <c r="IT95" s="2" t="str">
        <f>'Gene Table'!$D91</f>
        <v>Hsp90ab1</v>
      </c>
      <c r="IU95" s="80">
        <f t="shared" si="4"/>
        <v>0.044183606679591494</v>
      </c>
      <c r="IV95" s="80">
        <f t="shared" si="5"/>
        <v>0.03970743556030975</v>
      </c>
    </row>
    <row r="96" spans="11:15" ht="15" customHeight="1">
      <c r="K96" s="49"/>
      <c r="L96" s="49"/>
      <c r="M96" s="49"/>
      <c r="N96" s="49"/>
      <c r="O96" s="49"/>
    </row>
    <row r="97" spans="11:15" ht="15" customHeight="1">
      <c r="K97" s="49"/>
      <c r="L97" s="49"/>
      <c r="M97" s="49"/>
      <c r="N97" s="49"/>
      <c r="O97" s="49"/>
    </row>
    <row r="98" spans="11:15" ht="15" customHeight="1">
      <c r="K98" s="49"/>
      <c r="L98" s="49"/>
      <c r="M98" s="49"/>
      <c r="N98" s="49"/>
      <c r="O98" s="49"/>
    </row>
    <row r="99" spans="11:15" ht="15" customHeight="1">
      <c r="K99" s="49"/>
      <c r="L99" s="49"/>
      <c r="M99" s="49"/>
      <c r="N99" s="49"/>
      <c r="O99" s="49"/>
    </row>
    <row r="100" spans="11:15" ht="15" customHeight="1">
      <c r="K100" s="49"/>
      <c r="L100" s="49"/>
      <c r="M100" s="49"/>
      <c r="N100" s="49"/>
      <c r="O100" s="49"/>
    </row>
    <row r="101" spans="11:15" ht="15" customHeight="1">
      <c r="K101" s="49"/>
      <c r="L101" s="49"/>
      <c r="M101" s="49"/>
      <c r="N101" s="49"/>
      <c r="O101" s="49"/>
    </row>
    <row r="102" spans="11:15" ht="15" customHeight="1">
      <c r="K102" s="49"/>
      <c r="L102" s="49"/>
      <c r="M102" s="49"/>
      <c r="N102" s="49"/>
      <c r="O102" s="49"/>
    </row>
  </sheetData>
  <sheetProtection/>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zcl</cp:lastModifiedBy>
  <cp:lastPrinted>2007-08-29T20:50:49Z</cp:lastPrinted>
  <dcterms:created xsi:type="dcterms:W3CDTF">2005-05-13T13:33:47Z</dcterms:created>
  <dcterms:modified xsi:type="dcterms:W3CDTF">2015-07-10T02:56:33Z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2052-9.1.0.5133</vt:lpwstr>
  </property>
</Properties>
</file>